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180" firstSheet="3" activeTab="3"/>
  </bookViews>
  <sheets>
    <sheet name="Bull Put " sheetId="10" r:id="rId1"/>
    <sheet name="Bear Call" sheetId="2" r:id="rId2"/>
    <sheet name="Exp. Price Movement" sheetId="12" r:id="rId3"/>
    <sheet name="Credit Spread P&amp;L Jnl" sheetId="26" r:id="rId4"/>
    <sheet name="Credit Spread Guidelines" sheetId="7" r:id="rId5"/>
    <sheet name="Credit Spread Check List" sheetId="6" r:id="rId6"/>
    <sheet name="Sheet1" sheetId="27" r:id="rId7"/>
  </sheets>
  <definedNames>
    <definedName name="_xlnm.Print_Area" localSheetId="1">'Bear Call'!$A$1:$I$79</definedName>
    <definedName name="_xlnm.Print_Area" localSheetId="0">'Bull Put '!$A$1:$I$80</definedName>
    <definedName name="_xlnm.Print_Area" localSheetId="4">'Credit Spread Guidelines'!$A$1:$F$45</definedName>
    <definedName name="_xlnm.Print_Area" localSheetId="3">'Credit Spread P&amp;L Jnl'!$A$1:$AP$61</definedName>
    <definedName name="_xlnm.Print_Area" localSheetId="2">'Exp. Price Movement'!$A$1:$M$34</definedName>
    <definedName name="_xlnm.Print_Titles" localSheetId="4">'Credit Spread Guidelines'!$2:$46</definedName>
    <definedName name="_xlnm.Print_Titles" localSheetId="3">'Credit Spread P&amp;L Jnl'!$1:$6</definedName>
    <definedName name="_xlnm.Print_Area" localSheetId="5">'Credit Spread Check List'!$A$1:$E$48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Barry Bergman</author>
    <author>Barry</author>
  </authors>
  <commentList>
    <comment ref="D3" authorId="0">
      <text>
        <r>
          <rPr>
            <b/>
            <sz val="9"/>
            <rFont val="Tahoma"/>
            <charset val="134"/>
          </rPr>
          <t xml:space="preserve">Enter Stock or ETF 
Symbol
</t>
        </r>
        <r>
          <rPr>
            <sz val="9"/>
            <rFont val="Tahoma"/>
            <charset val="134"/>
          </rPr>
          <t xml:space="preserve">
</t>
        </r>
      </text>
    </comment>
    <comment ref="D5" authorId="0">
      <text>
        <r>
          <rPr>
            <b/>
            <sz val="9"/>
            <rFont val="Tahoma"/>
            <charset val="134"/>
          </rPr>
          <t xml:space="preserve">Enter Trading month and Year.
[MMM, YYYY]
</t>
        </r>
        <r>
          <rPr>
            <sz val="9"/>
            <rFont val="Tahoma"/>
            <charset val="134"/>
          </rPr>
          <t xml:space="preserve">
</t>
        </r>
      </text>
    </comment>
    <comment ref="H5" authorId="1">
      <text>
        <r>
          <rPr>
            <b/>
            <sz val="10"/>
            <rFont val="Calibri"/>
            <charset val="134"/>
          </rPr>
          <t xml:space="preserve">Enter either the trade number or your own specific trade identifer.
</t>
        </r>
      </text>
    </comment>
    <comment ref="D14" authorId="0">
      <text>
        <r>
          <rPr>
            <b/>
            <sz val="9"/>
            <rFont val="Tahoma"/>
            <charset val="134"/>
          </rPr>
          <t xml:space="preserve">Enter Trade Entry Details In White Cells Below
</t>
        </r>
        <r>
          <rPr>
            <sz val="9"/>
            <rFont val="Tahoma"/>
            <charset val="134"/>
          </rPr>
          <t xml:space="preserve">
</t>
        </r>
      </text>
    </comment>
    <comment ref="F14" authorId="0">
      <text>
        <r>
          <rPr>
            <b/>
            <sz val="9"/>
            <rFont val="Tahoma"/>
            <charset val="134"/>
          </rPr>
          <t xml:space="preserve">Enrer Trade Exit Details In White Cells Below
</t>
        </r>
        <r>
          <rPr>
            <sz val="9"/>
            <rFont val="Tahoma"/>
            <charset val="134"/>
          </rPr>
          <t xml:space="preserve">
</t>
        </r>
      </text>
    </comment>
    <comment ref="H14" authorId="0">
      <text>
        <r>
          <rPr>
            <b/>
            <sz val="9"/>
            <rFont val="Tahoma"/>
            <charset val="134"/>
          </rPr>
          <t>Final Trade Results In Green Cells Below</t>
        </r>
        <r>
          <rPr>
            <sz val="9"/>
            <rFont val="Tahoma"/>
            <charset val="134"/>
          </rPr>
          <t xml:space="preserve">
</t>
        </r>
      </text>
    </comment>
    <comment ref="D16" authorId="0">
      <text>
        <r>
          <rPr>
            <b/>
            <sz val="9"/>
            <rFont val="Tahoma"/>
            <charset val="134"/>
          </rPr>
          <t>Enter Stock or ETF Symbol.</t>
        </r>
        <r>
          <rPr>
            <sz val="9"/>
            <rFont val="Tahoma"/>
            <charset val="134"/>
          </rPr>
          <t xml:space="preserve">
</t>
        </r>
      </text>
    </comment>
    <comment ref="D18" authorId="0">
      <text>
        <r>
          <rPr>
            <b/>
            <sz val="9"/>
            <rFont val="Tahoma"/>
            <charset val="134"/>
          </rPr>
          <t xml:space="preserve">Enter Trade Entry Date:
[mm/dd/yy]
</t>
        </r>
        <r>
          <rPr>
            <sz val="9"/>
            <rFont val="Tahoma"/>
            <charset val="134"/>
          </rPr>
          <t xml:space="preserve">
</t>
        </r>
      </text>
    </comment>
    <comment ref="F18" authorId="0">
      <text>
        <r>
          <rPr>
            <b/>
            <sz val="9"/>
            <rFont val="Tahoma"/>
            <charset val="134"/>
          </rPr>
          <t xml:space="preserve">Enter Trade Exit Date:
[mm/dd/yy]
</t>
        </r>
        <r>
          <rPr>
            <sz val="9"/>
            <rFont val="Tahoma"/>
            <charset val="134"/>
          </rPr>
          <t xml:space="preserve">
</t>
        </r>
      </text>
    </comment>
    <comment ref="D20" authorId="0">
      <text>
        <r>
          <rPr>
            <b/>
            <sz val="9"/>
            <rFont val="Tahoma"/>
            <charset val="134"/>
          </rPr>
          <t xml:space="preserve">Enter Trade Expiration Date:
[mm/dd/yy]
</t>
        </r>
        <r>
          <rPr>
            <sz val="9"/>
            <rFont val="Tahoma"/>
            <charset val="134"/>
          </rPr>
          <t xml:space="preserve">
</t>
        </r>
      </text>
    </comment>
    <comment ref="D22" authorId="0">
      <text>
        <r>
          <rPr>
            <b/>
            <sz val="9"/>
            <rFont val="Tahoma"/>
            <charset val="134"/>
          </rPr>
          <t xml:space="preserve">Enter The Stock or ETF Price When You Enter The Trade:
[$]
</t>
        </r>
        <r>
          <rPr>
            <sz val="9"/>
            <rFont val="Tahoma"/>
            <charset val="134"/>
          </rPr>
          <t xml:space="preserve">
</t>
        </r>
      </text>
    </comment>
    <comment ref="F22" authorId="0">
      <text>
        <r>
          <rPr>
            <b/>
            <sz val="9"/>
            <rFont val="Tahoma"/>
            <charset val="134"/>
          </rPr>
          <t xml:space="preserve">Enter The Stock or ETF Price When You Exit The Trade:
[$]
</t>
        </r>
        <r>
          <rPr>
            <sz val="9"/>
            <rFont val="Tahoma"/>
            <charset val="134"/>
          </rPr>
          <t xml:space="preserve">
</t>
        </r>
      </text>
    </comment>
    <comment ref="D24" authorId="0">
      <text>
        <r>
          <rPr>
            <b/>
            <sz val="9"/>
            <rFont val="Tahoma"/>
            <charset val="134"/>
          </rPr>
          <t>Enter The Stock or ETF Short Put Strike Price (</t>
        </r>
        <r>
          <rPr>
            <b/>
            <i/>
            <sz val="9"/>
            <rFont val="Tahoma"/>
            <charset val="134"/>
          </rPr>
          <t>The Put You Are Selling</t>
        </r>
        <r>
          <rPr>
            <b/>
            <sz val="9"/>
            <rFont val="Tahoma"/>
            <charset val="134"/>
          </rPr>
          <t xml:space="preserve">) at Trade Entry.
[$]
</t>
        </r>
        <r>
          <rPr>
            <b/>
            <u/>
            <sz val="9"/>
            <rFont val="Tahoma"/>
            <charset val="134"/>
          </rPr>
          <t>Comments</t>
        </r>
        <r>
          <rPr>
            <b/>
            <sz val="9"/>
            <rFont val="Tahoma"/>
            <charset val="134"/>
          </rPr>
          <t xml:space="preserve">:
To select the Short Strike, you can use:
- Delta
- Above or below known strong Support or Resistance levels
- Above or below 1 Standard Deviation
- Results from the "Expected Price Movement Calculator"
</t>
        </r>
        <r>
          <rPr>
            <sz val="9"/>
            <rFont val="Tahoma"/>
            <charset val="134"/>
          </rPr>
          <t xml:space="preserve">
</t>
        </r>
      </text>
    </comment>
    <comment ref="D26" authorId="0">
      <text>
        <r>
          <rPr>
            <b/>
            <sz val="9"/>
            <rFont val="Tahoma"/>
            <charset val="134"/>
          </rPr>
          <t>Enter The Stock or ETF Short Put Premium (</t>
        </r>
        <r>
          <rPr>
            <b/>
            <i/>
            <sz val="9"/>
            <rFont val="Tahoma"/>
            <charset val="134"/>
          </rPr>
          <t>The</t>
        </r>
        <r>
          <rPr>
            <b/>
            <sz val="9"/>
            <rFont val="Tahoma"/>
            <charset val="134"/>
          </rPr>
          <t xml:space="preserve"> </t>
        </r>
        <r>
          <rPr>
            <b/>
            <i/>
            <sz val="9"/>
            <rFont val="Tahoma"/>
            <charset val="134"/>
          </rPr>
          <t>Put You Are Selling</t>
        </r>
        <r>
          <rPr>
            <b/>
            <sz val="9"/>
            <rFont val="Tahoma"/>
            <charset val="134"/>
          </rPr>
          <t xml:space="preserve">) that You receive when You enter the trade:
[$]
</t>
        </r>
        <r>
          <rPr>
            <sz val="9"/>
            <rFont val="Tahoma"/>
            <charset val="134"/>
          </rPr>
          <t xml:space="preserve">
</t>
        </r>
      </text>
    </comment>
    <comment ref="F26" authorId="0">
      <text>
        <r>
          <rPr>
            <b/>
            <sz val="9"/>
            <rFont val="Tahoma"/>
            <charset val="134"/>
          </rPr>
          <t>Enter The Cost To Buy Back The Stock or ETF Short Put Premium (</t>
        </r>
        <r>
          <rPr>
            <b/>
            <i/>
            <sz val="9"/>
            <rFont val="Tahoma"/>
            <charset val="134"/>
          </rPr>
          <t>The Put You Sold</t>
        </r>
        <r>
          <rPr>
            <b/>
            <sz val="9"/>
            <rFont val="Tahoma"/>
            <charset val="134"/>
          </rPr>
          <t>) When You Exit The Trade (</t>
        </r>
        <r>
          <rPr>
            <b/>
            <i/>
            <sz val="9"/>
            <rFont val="Tahoma"/>
            <charset val="134"/>
          </rPr>
          <t>Cost To</t>
        </r>
        <r>
          <rPr>
            <b/>
            <sz val="9"/>
            <rFont val="Tahoma"/>
            <charset val="134"/>
          </rPr>
          <t xml:space="preserve"> </t>
        </r>
        <r>
          <rPr>
            <b/>
            <i/>
            <sz val="9"/>
            <rFont val="Tahoma"/>
            <charset val="134"/>
          </rPr>
          <t>Buy To Close or BTC Premium)</t>
        </r>
        <r>
          <rPr>
            <b/>
            <sz val="9"/>
            <rFont val="Tahoma"/>
            <charset val="134"/>
          </rPr>
          <t>:
[$]</t>
        </r>
      </text>
    </comment>
    <comment ref="D28" authorId="0">
      <text>
        <r>
          <rPr>
            <b/>
            <sz val="9"/>
            <rFont val="Tahoma"/>
            <charset val="134"/>
          </rPr>
          <t>Enter the Short Put Delta.
Format: [</t>
        </r>
        <r>
          <rPr>
            <b/>
            <sz val="9"/>
            <rFont val="Arial Black"/>
            <charset val="134"/>
          </rPr>
          <t xml:space="preserve"> -</t>
        </r>
        <r>
          <rPr>
            <b/>
            <sz val="9"/>
            <rFont val="Tahoma"/>
            <charset val="134"/>
          </rPr>
          <t xml:space="preserve">0.##]
</t>
        </r>
        <r>
          <rPr>
            <b/>
            <u/>
            <sz val="9"/>
            <rFont val="Tahoma"/>
            <charset val="134"/>
          </rPr>
          <t>Note</t>
        </r>
        <r>
          <rPr>
            <b/>
            <sz val="9"/>
            <rFont val="Tahoma"/>
            <charset val="134"/>
          </rPr>
          <t xml:space="preserve">:
Delta can be used as a  reasnable estimate of the probability of the option expiring in the money (ITM).  So, the formula (1-Delta) is an approximation of the option closing out of the money (OTM).  This is the probability that is calculated in Cell D39.
</t>
        </r>
        <r>
          <rPr>
            <sz val="9"/>
            <rFont val="Tahoma"/>
            <charset val="134"/>
          </rPr>
          <t xml:space="preserve">
</t>
        </r>
      </text>
    </comment>
    <comment ref="D30" authorId="0">
      <text>
        <r>
          <rPr>
            <b/>
            <sz val="9"/>
            <rFont val="Tahoma"/>
            <charset val="134"/>
          </rPr>
          <t xml:space="preserve">Enter The Stock or ETF Long Put Premium (The Put You Are Selling) that You receive when You enter the trade:
[$]
</t>
        </r>
      </text>
    </comment>
    <comment ref="D32" authorId="0">
      <text>
        <r>
          <rPr>
            <b/>
            <sz val="9"/>
            <rFont val="Tahoma"/>
            <charset val="134"/>
          </rPr>
          <t xml:space="preserve">Enter The Stock or ETF Long Put Premium (The Put You Are Buying for protection) that You receive when You enter the trade:
[$]
</t>
        </r>
      </text>
    </comment>
    <comment ref="F32" authorId="0">
      <text>
        <r>
          <rPr>
            <b/>
            <sz val="9"/>
            <rFont val="Tahoma"/>
            <charset val="134"/>
          </rPr>
          <t xml:space="preserve">Enter The Cost To Sell The Stock or ETF Long Put (The Put You Sold) When You Exit The Trade (Cost To Sell To Close or STC Premium):
[$]
</t>
        </r>
        <r>
          <rPr>
            <sz val="9"/>
            <rFont val="Tahoma"/>
            <charset val="134"/>
          </rPr>
          <t xml:space="preserve">
</t>
        </r>
      </text>
    </comment>
    <comment ref="D34" authorId="0">
      <text>
        <r>
          <rPr>
            <b/>
            <sz val="9"/>
            <rFont val="Tahoma"/>
            <charset val="134"/>
          </rPr>
          <t>Enter Target Exit
This is the Trade Target exit.  It is the percent (%) of the maximum net credit you are expecting for the trade.  
Comments:
- The market accepted "Rule of Thumb" is that you exit the trade early and not take the traded to expiration.
- Typically, that target return is 70% to 90% of the net credit.
- If your trade moves quickly, say in a day or two,  you can exit at a target return of 50% and quickly
redeploy your capital.
[##%]</t>
        </r>
      </text>
    </comment>
    <comment ref="D36" authorId="0">
      <text>
        <r>
          <rPr>
            <b/>
            <sz val="9"/>
            <rFont val="Tahoma"/>
            <charset val="134"/>
          </rPr>
          <t>Enter Contingency Exit
This is the trade Contingency Target or "Stop".  It is the cost of the debit that you will have to pay as a percent (%) of the maximum net credit you received for the trade.  
Comments:
- The market accepted "Rule of Thumb" is that you exit the trade early to prevent taking the maximun loss for the trade.
- Typically, the Contingency Exit target net debit is 150% to 200% of the net credit you received.
- Alternatively, other exit "Rules of Thumb" are:
&gt; Exit when the stock closes below your previously identified critical support level
&gt; Exit when you short leg delta approacches 30.
&gt; Exit if there is a fundamental change in the stock or your marrket/stock outlook,
[##%]</t>
        </r>
      </text>
    </comment>
    <comment ref="D40" authorId="0">
      <text>
        <r>
          <rPr>
            <b/>
            <sz val="9"/>
            <rFont val="Tahoma"/>
            <charset val="134"/>
          </rPr>
          <t xml:space="preserve">Approximte Probability of Closing OTM (Out of The Money). 
It is the approximate percent (%) probability of the trade being successful at the time that you enter the trade. 
% Prob. OTM ~ (1-Delta)   </t>
        </r>
      </text>
    </comment>
    <comment ref="D42" authorId="0">
      <text>
        <r>
          <rPr>
            <b/>
            <sz val="9"/>
            <rFont val="Tahoma"/>
            <charset val="134"/>
          </rPr>
          <t xml:space="preserve">Number of Days in the trade from trade entry to expiration. 
</t>
        </r>
        <r>
          <rPr>
            <b/>
            <u/>
            <sz val="9"/>
            <rFont val="Tahoma"/>
            <charset val="134"/>
          </rPr>
          <t>Comments</t>
        </r>
        <r>
          <rPr>
            <b/>
            <sz val="9"/>
            <rFont val="Tahoma"/>
            <charset val="134"/>
          </rPr>
          <t xml:space="preserve">:
- Typically, you will exit the trade earlier than this metric suggests based on your personal risk tolerance and trade plan.
- Calculation will allow for "0DTE" trades if that is part of your trading plan.
</t>
        </r>
        <r>
          <rPr>
            <sz val="9"/>
            <rFont val="Tahoma"/>
            <charset val="134"/>
          </rPr>
          <t xml:space="preserve">
</t>
        </r>
        <r>
          <rPr>
            <b/>
            <sz val="9"/>
            <rFont val="Tahoma"/>
            <charset val="134"/>
          </rPr>
          <t>[#]</t>
        </r>
      </text>
    </comment>
    <comment ref="H42" authorId="0">
      <text>
        <r>
          <rPr>
            <b/>
            <sz val="9"/>
            <rFont val="Tahoma"/>
            <charset val="134"/>
          </rPr>
          <t>Actual number of days that you were in the trade.</t>
        </r>
        <r>
          <rPr>
            <sz val="9"/>
            <rFont val="Tahoma"/>
            <charset val="134"/>
          </rPr>
          <t xml:space="preserve">
</t>
        </r>
        <r>
          <rPr>
            <b/>
            <sz val="9"/>
            <rFont val="Tahoma"/>
            <charset val="134"/>
          </rPr>
          <t xml:space="preserve">
[#]</t>
        </r>
        <r>
          <rPr>
            <sz val="9"/>
            <rFont val="Tahoma"/>
            <charset val="134"/>
          </rPr>
          <t xml:space="preserve">
</t>
        </r>
      </text>
    </comment>
    <comment ref="D44" authorId="0">
      <text>
        <r>
          <rPr>
            <b/>
            <sz val="9"/>
            <rFont val="Tahoma"/>
            <charset val="134"/>
          </rPr>
          <t>This is the Net Credit that you will receive per share when you enter the trade.  It is the difference between the short leg credit and the long leg debit.
[$]</t>
        </r>
        <r>
          <rPr>
            <sz val="9"/>
            <rFont val="Tahoma"/>
            <charset val="134"/>
          </rPr>
          <t xml:space="preserve">
</t>
        </r>
        <r>
          <rPr>
            <b/>
            <sz val="9"/>
            <rFont val="Tahoma"/>
            <charset val="134"/>
          </rPr>
          <t xml:space="preserve">
</t>
        </r>
      </text>
    </comment>
    <comment ref="H44" authorId="0">
      <text>
        <r>
          <rPr>
            <b/>
            <sz val="9"/>
            <rFont val="Tahoma"/>
            <charset val="134"/>
          </rPr>
          <t xml:space="preserve">Final Net Credit of the trade
</t>
        </r>
        <r>
          <rPr>
            <sz val="9"/>
            <rFont val="Tahoma"/>
            <charset val="134"/>
          </rPr>
          <t xml:space="preserve">
</t>
        </r>
        <r>
          <rPr>
            <b/>
            <sz val="9"/>
            <rFont val="Tahoma"/>
            <charset val="134"/>
          </rPr>
          <t>[$]</t>
        </r>
        <r>
          <rPr>
            <sz val="9"/>
            <rFont val="Tahoma"/>
            <charset val="134"/>
          </rPr>
          <t xml:space="preserve">
</t>
        </r>
      </text>
    </comment>
    <comment ref="D46" authorId="0">
      <text>
        <r>
          <rPr>
            <b/>
            <sz val="9"/>
            <rFont val="Tahoma"/>
            <charset val="134"/>
          </rPr>
          <t>The Max Risk is the difference in strikes (strike width) less the net credit that you receive.
[$]</t>
        </r>
        <r>
          <rPr>
            <sz val="9"/>
            <rFont val="Tahoma"/>
            <charset val="134"/>
          </rPr>
          <t xml:space="preserve">
</t>
        </r>
      </text>
    </comment>
    <comment ref="H46" authorId="0">
      <text>
        <r>
          <rPr>
            <b/>
            <sz val="9"/>
            <rFont val="Tahoma"/>
            <charset val="134"/>
          </rPr>
          <t>The Max Risk is the difference in strikes (strike width) less the net credit that you receive.
[$]</t>
        </r>
        <r>
          <rPr>
            <sz val="9"/>
            <rFont val="Tahoma"/>
            <charset val="134"/>
          </rPr>
          <t xml:space="preserve">
</t>
        </r>
      </text>
    </comment>
    <comment ref="D48" authorId="0">
      <text>
        <r>
          <rPr>
            <b/>
            <u/>
            <sz val="9"/>
            <rFont val="Tahoma"/>
            <charset val="134"/>
          </rPr>
          <t xml:space="preserve">Initial Return On Risk
</t>
        </r>
        <r>
          <rPr>
            <b/>
            <sz val="9"/>
            <rFont val="Tahoma"/>
            <charset val="134"/>
          </rPr>
          <t>This is the Return On Risk (ROR) at the time of trade entry.  This ROR assumes that the trade will go to expiration and close out of the money</t>
        </r>
        <r>
          <rPr>
            <b/>
            <u/>
            <sz val="9"/>
            <rFont val="Tahoma"/>
            <charset val="134"/>
          </rPr>
          <t xml:space="preserve">.
</t>
        </r>
        <r>
          <rPr>
            <b/>
            <sz val="9"/>
            <rFont val="Tahoma"/>
            <charset val="134"/>
          </rPr>
          <t xml:space="preserve">In most cases, the ROR will be lower because of your target exit strategy that considers that you will exit the trade </t>
        </r>
        <r>
          <rPr>
            <sz val="9"/>
            <rFont val="Tahoma"/>
            <charset val="134"/>
          </rPr>
          <t xml:space="preserve">
</t>
        </r>
        <r>
          <rPr>
            <b/>
            <sz val="9"/>
            <rFont val="Tahoma"/>
            <charset val="134"/>
          </rPr>
          <t>prior to expiration.
[%]</t>
        </r>
      </text>
    </comment>
    <comment ref="H48" authorId="0">
      <text>
        <r>
          <rPr>
            <b/>
            <u/>
            <sz val="9"/>
            <rFont val="Tahoma"/>
            <charset val="134"/>
          </rPr>
          <t xml:space="preserve">Final Return On Risk
</t>
        </r>
        <r>
          <rPr>
            <b/>
            <sz val="9"/>
            <rFont val="Tahoma"/>
            <charset val="134"/>
          </rPr>
          <t xml:space="preserve">The ROR affter exiting the trade
[%]
</t>
        </r>
        <r>
          <rPr>
            <sz val="9"/>
            <rFont val="Tahoma"/>
            <charset val="134"/>
          </rPr>
          <t xml:space="preserve">
</t>
        </r>
      </text>
    </comment>
    <comment ref="D50" authorId="0">
      <text>
        <r>
          <rPr>
            <b/>
            <u/>
            <sz val="9"/>
            <rFont val="Tahoma"/>
            <charset val="134"/>
          </rPr>
          <t>Initial ROR Annualized</t>
        </r>
        <r>
          <rPr>
            <sz val="9"/>
            <rFont val="Tahoma"/>
            <charset val="134"/>
          </rPr>
          <t xml:space="preserve">
</t>
        </r>
        <r>
          <rPr>
            <b/>
            <sz val="9"/>
            <rFont val="Tahoma"/>
            <charset val="134"/>
          </rPr>
          <t>You can use this value to compare alternative trades.
[%]</t>
        </r>
      </text>
    </comment>
    <comment ref="H50" authorId="0">
      <text>
        <r>
          <rPr>
            <b/>
            <u/>
            <sz val="9"/>
            <rFont val="Tahoma"/>
            <charset val="134"/>
          </rPr>
          <t xml:space="preserve">Final ROR Annualized
</t>
        </r>
        <r>
          <rPr>
            <b/>
            <sz val="9"/>
            <rFont val="Tahoma"/>
            <charset val="134"/>
          </rPr>
          <t xml:space="preserve">[%]
</t>
        </r>
        <r>
          <rPr>
            <sz val="9"/>
            <rFont val="Tahoma"/>
            <charset val="134"/>
          </rPr>
          <t xml:space="preserve">
</t>
        </r>
      </text>
    </comment>
    <comment ref="D52" authorId="0">
      <text>
        <r>
          <rPr>
            <b/>
            <u/>
            <sz val="9"/>
            <rFont val="Tahoma"/>
            <charset val="134"/>
          </rPr>
          <t xml:space="preserve">Trade Break Even
</t>
        </r>
        <r>
          <rPr>
            <b/>
            <sz val="9"/>
            <rFont val="Tahoma"/>
            <charset val="134"/>
          </rPr>
          <t>The Trade Breakeven price is the the short leg strike price minus the net credit received.
[$]</t>
        </r>
      </text>
    </comment>
    <comment ref="D54" authorId="0">
      <text>
        <r>
          <rPr>
            <b/>
            <sz val="9"/>
            <rFont val="Tahoma"/>
            <charset val="134"/>
          </rPr>
          <t xml:space="preserve">This the $ amount of how far the short leg strike price is from the price of the underlying at the time of trade entry.
[$]
</t>
        </r>
        <r>
          <rPr>
            <sz val="9"/>
            <rFont val="Tahoma"/>
            <charset val="134"/>
          </rPr>
          <t xml:space="preserve">
</t>
        </r>
      </text>
    </comment>
    <comment ref="D56" authorId="0">
      <text>
        <r>
          <rPr>
            <b/>
            <sz val="9"/>
            <rFont val="Tahoma"/>
            <charset val="134"/>
          </rPr>
          <t xml:space="preserve">This the $ amount of how far the short leg is from price at the time of trade entry presented as a %.
Some traders choose the short leg strike price based on the distance from current price as a %.
[%]
</t>
        </r>
        <r>
          <rPr>
            <sz val="9"/>
            <rFont val="Tahoma"/>
            <charset val="134"/>
          </rPr>
          <t xml:space="preserve">
</t>
        </r>
      </text>
    </comment>
    <comment ref="D60" authorId="0">
      <text>
        <r>
          <rPr>
            <b/>
            <u/>
            <sz val="9"/>
            <rFont val="Tahoma"/>
            <charset val="134"/>
          </rPr>
          <t xml:space="preserve">Earnings Report Date
</t>
        </r>
        <r>
          <rPr>
            <b/>
            <sz val="9"/>
            <rFont val="Tahoma"/>
            <charset val="134"/>
          </rPr>
          <t>Make sure that you exit the trade prior to the ER date.
[mm/dd/yy]</t>
        </r>
        <r>
          <rPr>
            <sz val="9"/>
            <rFont val="Tahoma"/>
            <charset val="134"/>
          </rPr>
          <t xml:space="preserve">
</t>
        </r>
      </text>
    </comment>
    <comment ref="D62" authorId="0">
      <text>
        <r>
          <rPr>
            <b/>
            <u/>
            <sz val="9"/>
            <rFont val="Tahoma"/>
            <charset val="134"/>
          </rPr>
          <t xml:space="preserve">Ex-Div Date
</t>
        </r>
        <r>
          <rPr>
            <b/>
            <sz val="9"/>
            <rFont val="Tahoma"/>
            <charset val="134"/>
          </rPr>
          <t>If there is no Ex Div Date, then leave this cell blank.</t>
        </r>
        <r>
          <rPr>
            <b/>
            <u/>
            <sz val="9"/>
            <rFont val="Tahoma"/>
            <charset val="134"/>
          </rPr>
          <t xml:space="preserve">
[mm/dd/yy]</t>
        </r>
      </text>
    </comment>
    <comment ref="D66" authorId="0">
      <text>
        <r>
          <rPr>
            <b/>
            <u/>
            <sz val="9"/>
            <rFont val="Tahoma"/>
            <charset val="134"/>
          </rPr>
          <t xml:space="preserve">Primary Target Exit Net Debit 
</t>
        </r>
        <r>
          <rPr>
            <b/>
            <sz val="9"/>
            <rFont val="Tahoma"/>
            <charset val="134"/>
          </rPr>
          <t xml:space="preserve">
Based on Your Target % of Net Profit entered on the % entry in Row 34, "Target Exit".  </t>
        </r>
        <r>
          <rPr>
            <sz val="9"/>
            <rFont val="Tahoma"/>
            <charset val="134"/>
          </rPr>
          <t xml:space="preserve">
</t>
        </r>
        <r>
          <rPr>
            <b/>
            <sz val="9"/>
            <rFont val="Tahoma"/>
            <charset val="134"/>
          </rPr>
          <t>[$]</t>
        </r>
      </text>
    </comment>
    <comment ref="D68" authorId="0">
      <text>
        <r>
          <rPr>
            <b/>
            <sz val="9"/>
            <rFont val="Tahoma"/>
            <charset val="134"/>
          </rPr>
          <t>Primary Contingency Exit Net Debit 
Based on Your Target % of Premium Received entered on the % entry in Row 36, "Contingency Exit".  
[$]</t>
        </r>
        <r>
          <rPr>
            <sz val="9"/>
            <rFont val="Tahoma"/>
            <charset val="134"/>
          </rPr>
          <t xml:space="preserve">
</t>
        </r>
      </text>
    </comment>
    <comment ref="D73" authorId="0">
      <text>
        <r>
          <rPr>
            <b/>
            <u/>
            <sz val="9"/>
            <rFont val="Tahoma"/>
            <charset val="134"/>
          </rPr>
          <t xml:space="preserve">Key Support Level
</t>
        </r>
        <r>
          <rPr>
            <b/>
            <sz val="9"/>
            <rFont val="Tahoma"/>
            <charset val="134"/>
          </rPr>
          <t xml:space="preserve">This is the price level that your short leg </t>
        </r>
        <r>
          <rPr>
            <b/>
            <i/>
            <sz val="9"/>
            <rFont val="Tahoma"/>
            <charset val="134"/>
          </rPr>
          <t xml:space="preserve">MUST </t>
        </r>
        <r>
          <rPr>
            <b/>
            <sz val="9"/>
            <rFont val="Tahoma"/>
            <charset val="134"/>
          </rPr>
          <t>be above for the trade to successfully close OTM.
[$]</t>
        </r>
      </text>
    </comment>
    <comment ref="D75" authorId="0">
      <text>
        <r>
          <rPr>
            <b/>
            <u/>
            <sz val="9"/>
            <rFont val="Tahoma"/>
            <charset val="134"/>
          </rPr>
          <t>Industry or Sector</t>
        </r>
        <r>
          <rPr>
            <b/>
            <sz val="9"/>
            <rFont val="Tahoma"/>
            <charset val="134"/>
          </rPr>
          <t>:
Enter the Industry or Sector for your Stock or ETF (using alpha characters).</t>
        </r>
      </text>
    </comment>
  </commentList>
</comments>
</file>

<file path=xl/comments2.xml><?xml version="1.0" encoding="utf-8"?>
<comments xmlns="http://schemas.openxmlformats.org/spreadsheetml/2006/main">
  <authors>
    <author>Barry Bergman</author>
    <author>Barry</author>
  </authors>
  <commentList>
    <comment ref="D3" authorId="0">
      <text>
        <r>
          <rPr>
            <b/>
            <sz val="9"/>
            <rFont val="Tahoma"/>
            <charset val="134"/>
          </rPr>
          <t xml:space="preserve">Enter Stock or ETF 
Symbol
</t>
        </r>
        <r>
          <rPr>
            <sz val="9"/>
            <rFont val="Tahoma"/>
            <charset val="134"/>
          </rPr>
          <t xml:space="preserve">
</t>
        </r>
      </text>
    </comment>
    <comment ref="D5" authorId="0">
      <text>
        <r>
          <rPr>
            <b/>
            <sz val="9"/>
            <rFont val="Tahoma"/>
            <charset val="134"/>
          </rPr>
          <t xml:space="preserve">Enter Trading month and Year.
[MMM, YYYY]
</t>
        </r>
        <r>
          <rPr>
            <sz val="9"/>
            <rFont val="Tahoma"/>
            <charset val="134"/>
          </rPr>
          <t xml:space="preserve">
</t>
        </r>
      </text>
    </comment>
    <comment ref="H5" authorId="1">
      <text>
        <r>
          <rPr>
            <b/>
            <sz val="10"/>
            <rFont val="Calibri"/>
            <charset val="134"/>
          </rPr>
          <t>Enter either the trade number or your own specific trade identifer.</t>
        </r>
        <r>
          <rPr>
            <sz val="9"/>
            <rFont val="Times New Roman"/>
            <charset val="134"/>
          </rPr>
          <t xml:space="preserve">
</t>
        </r>
      </text>
    </comment>
    <comment ref="D14" authorId="0">
      <text>
        <r>
          <rPr>
            <b/>
            <sz val="9"/>
            <rFont val="Tahoma"/>
            <charset val="134"/>
          </rPr>
          <t xml:space="preserve">Enter Trade Entry Details In White Cells Below
</t>
        </r>
        <r>
          <rPr>
            <sz val="9"/>
            <rFont val="Tahoma"/>
            <charset val="134"/>
          </rPr>
          <t xml:space="preserve">
</t>
        </r>
      </text>
    </comment>
    <comment ref="F14" authorId="0">
      <text>
        <r>
          <rPr>
            <b/>
            <sz val="9"/>
            <rFont val="Tahoma"/>
            <charset val="134"/>
          </rPr>
          <t xml:space="preserve">Enrer Trade Exit Details In White Cells Below
</t>
        </r>
        <r>
          <rPr>
            <sz val="9"/>
            <rFont val="Tahoma"/>
            <charset val="134"/>
          </rPr>
          <t xml:space="preserve">
</t>
        </r>
      </text>
    </comment>
    <comment ref="H14" authorId="0">
      <text>
        <r>
          <rPr>
            <b/>
            <sz val="9"/>
            <rFont val="Tahoma"/>
            <charset val="134"/>
          </rPr>
          <t>Final Trade Results In Green Cells Below</t>
        </r>
        <r>
          <rPr>
            <sz val="9"/>
            <rFont val="Tahoma"/>
            <charset val="134"/>
          </rPr>
          <t xml:space="preserve">
</t>
        </r>
      </text>
    </comment>
    <comment ref="D16" authorId="0">
      <text>
        <r>
          <rPr>
            <b/>
            <sz val="9"/>
            <rFont val="Tahoma"/>
            <charset val="134"/>
          </rPr>
          <t>Enter Stock or ETF Symbol.</t>
        </r>
        <r>
          <rPr>
            <sz val="9"/>
            <rFont val="Tahoma"/>
            <charset val="134"/>
          </rPr>
          <t xml:space="preserve">
</t>
        </r>
      </text>
    </comment>
    <comment ref="D18" authorId="0">
      <text>
        <r>
          <rPr>
            <b/>
            <sz val="9"/>
            <rFont val="Tahoma"/>
            <charset val="134"/>
          </rPr>
          <t xml:space="preserve">Enter Trade Entry Date:
[mm/dd/yy]
</t>
        </r>
        <r>
          <rPr>
            <sz val="9"/>
            <rFont val="Tahoma"/>
            <charset val="134"/>
          </rPr>
          <t xml:space="preserve">
</t>
        </r>
      </text>
    </comment>
    <comment ref="F18" authorId="0">
      <text>
        <r>
          <rPr>
            <b/>
            <sz val="9"/>
            <rFont val="Tahoma"/>
            <charset val="134"/>
          </rPr>
          <t>Enter Trade Exit Date:
[mm/dd/yy]</t>
        </r>
        <r>
          <rPr>
            <sz val="9"/>
            <rFont val="Tahoma"/>
            <charset val="134"/>
          </rPr>
          <t xml:space="preserve">
</t>
        </r>
      </text>
    </comment>
    <comment ref="D20" authorId="0">
      <text>
        <r>
          <rPr>
            <b/>
            <sz val="9"/>
            <rFont val="Tahoma"/>
            <charset val="134"/>
          </rPr>
          <t xml:space="preserve">Enter Trade Expiration Date:
[mm/dd/yy]
</t>
        </r>
        <r>
          <rPr>
            <sz val="9"/>
            <rFont val="Tahoma"/>
            <charset val="134"/>
          </rPr>
          <t xml:space="preserve">
</t>
        </r>
      </text>
    </comment>
    <comment ref="D22" authorId="0">
      <text>
        <r>
          <rPr>
            <b/>
            <sz val="9"/>
            <rFont val="Tahoma"/>
            <charset val="134"/>
          </rPr>
          <t xml:space="preserve">Enter The Stock or ETF Price When You Enter The Trade:
[$]
</t>
        </r>
        <r>
          <rPr>
            <sz val="9"/>
            <rFont val="Tahoma"/>
            <charset val="134"/>
          </rPr>
          <t xml:space="preserve">
</t>
        </r>
      </text>
    </comment>
    <comment ref="F22" authorId="0">
      <text>
        <r>
          <rPr>
            <b/>
            <sz val="9"/>
            <rFont val="Tahoma"/>
            <charset val="134"/>
          </rPr>
          <t xml:space="preserve">Enter The Stock or ETF Price When You Exit The Trade:
[$]
</t>
        </r>
        <r>
          <rPr>
            <sz val="9"/>
            <rFont val="Tahoma"/>
            <charset val="134"/>
          </rPr>
          <t xml:space="preserve">
</t>
        </r>
      </text>
    </comment>
    <comment ref="D24" authorId="0">
      <text>
        <r>
          <rPr>
            <b/>
            <sz val="9"/>
            <rFont val="Tahoma"/>
            <charset val="134"/>
          </rPr>
          <t>Enter The Stock or ETF Short Call Strike Price (</t>
        </r>
        <r>
          <rPr>
            <b/>
            <i/>
            <sz val="9"/>
            <rFont val="Tahoma"/>
            <charset val="134"/>
          </rPr>
          <t>The Call You Are Selling</t>
        </r>
        <r>
          <rPr>
            <b/>
            <sz val="9"/>
            <rFont val="Tahoma"/>
            <charset val="134"/>
          </rPr>
          <t xml:space="preserve">) at Trade Entry.
[$]
</t>
        </r>
        <r>
          <rPr>
            <b/>
            <u/>
            <sz val="9"/>
            <rFont val="Tahoma"/>
            <charset val="134"/>
          </rPr>
          <t>Comments</t>
        </r>
        <r>
          <rPr>
            <b/>
            <sz val="9"/>
            <rFont val="Tahoma"/>
            <charset val="134"/>
          </rPr>
          <t xml:space="preserve">:
To select the Short Strike, you can use:
- Delta
- Above or below known strong Support or Resistance levels
- Above or below 1 Standard Deviation
- Results from the "Expected Price Movement Calculator"
</t>
        </r>
        <r>
          <rPr>
            <sz val="9"/>
            <rFont val="Tahoma"/>
            <charset val="134"/>
          </rPr>
          <t xml:space="preserve">
</t>
        </r>
      </text>
    </comment>
    <comment ref="D26" authorId="0">
      <text>
        <r>
          <rPr>
            <b/>
            <sz val="9"/>
            <rFont val="Tahoma"/>
            <charset val="134"/>
          </rPr>
          <t>Enter The Stock or ETF Short Call Premium (</t>
        </r>
        <r>
          <rPr>
            <b/>
            <i/>
            <sz val="9"/>
            <rFont val="Tahoma"/>
            <charset val="134"/>
          </rPr>
          <t>The</t>
        </r>
        <r>
          <rPr>
            <b/>
            <sz val="9"/>
            <rFont val="Tahoma"/>
            <charset val="134"/>
          </rPr>
          <t xml:space="preserve"> Call</t>
        </r>
        <r>
          <rPr>
            <b/>
            <i/>
            <sz val="9"/>
            <rFont val="Tahoma"/>
            <charset val="134"/>
          </rPr>
          <t xml:space="preserve"> You Are Selling</t>
        </r>
        <r>
          <rPr>
            <b/>
            <sz val="9"/>
            <rFont val="Tahoma"/>
            <charset val="134"/>
          </rPr>
          <t>) that You receive when You enter the trade:
$</t>
        </r>
        <r>
          <rPr>
            <sz val="9"/>
            <rFont val="Tahoma"/>
            <charset val="134"/>
          </rPr>
          <t xml:space="preserve">
</t>
        </r>
      </text>
    </comment>
    <comment ref="F26" authorId="0">
      <text>
        <r>
          <rPr>
            <b/>
            <sz val="9"/>
            <rFont val="Tahoma"/>
            <charset val="134"/>
          </rPr>
          <t>Enter The Cost To Buy Back The Stock or ETF Short Put Premium (</t>
        </r>
        <r>
          <rPr>
            <b/>
            <i/>
            <sz val="9"/>
            <rFont val="Tahoma"/>
            <charset val="134"/>
          </rPr>
          <t>The Put You Sold</t>
        </r>
        <r>
          <rPr>
            <b/>
            <sz val="9"/>
            <rFont val="Tahoma"/>
            <charset val="134"/>
          </rPr>
          <t>) When You Exit The Trade (</t>
        </r>
        <r>
          <rPr>
            <b/>
            <i/>
            <sz val="9"/>
            <rFont val="Tahoma"/>
            <charset val="134"/>
          </rPr>
          <t>Cost To</t>
        </r>
        <r>
          <rPr>
            <b/>
            <sz val="9"/>
            <rFont val="Tahoma"/>
            <charset val="134"/>
          </rPr>
          <t xml:space="preserve"> </t>
        </r>
        <r>
          <rPr>
            <b/>
            <i/>
            <sz val="9"/>
            <rFont val="Tahoma"/>
            <charset val="134"/>
          </rPr>
          <t>Buy To Close or BTC Premium)</t>
        </r>
        <r>
          <rPr>
            <b/>
            <sz val="9"/>
            <rFont val="Tahoma"/>
            <charset val="134"/>
          </rPr>
          <t>:
$</t>
        </r>
      </text>
    </comment>
    <comment ref="D28" authorId="0">
      <text>
        <r>
          <rPr>
            <b/>
            <sz val="9"/>
            <rFont val="Tahoma"/>
            <charset val="134"/>
          </rPr>
          <t xml:space="preserve">Enter the Short Call Delta.
Format:  0.##
</t>
        </r>
        <r>
          <rPr>
            <b/>
            <u/>
            <sz val="9"/>
            <rFont val="Tahoma"/>
            <charset val="134"/>
          </rPr>
          <t>Note</t>
        </r>
        <r>
          <rPr>
            <b/>
            <sz val="9"/>
            <rFont val="Tahoma"/>
            <charset val="134"/>
          </rPr>
          <t xml:space="preserve">:
Delta can be used as a  reasnable estimate of the probability of the option expiring in the money (ITM).  So, the formula (1-Delta) is an approximation of the option closing out of the money (OTM).  This is the probability that is calculated in Cell D39.
</t>
        </r>
        <r>
          <rPr>
            <sz val="9"/>
            <rFont val="Tahoma"/>
            <charset val="134"/>
          </rPr>
          <t xml:space="preserve">
</t>
        </r>
      </text>
    </comment>
    <comment ref="D30" authorId="0">
      <text>
        <r>
          <rPr>
            <b/>
            <sz val="9"/>
            <rFont val="Tahoma"/>
            <charset val="134"/>
          </rPr>
          <t xml:space="preserve">Enter The Stock or ETF Long Call Strike (The Call You Are Selling) that You receive when You enter the trade:
$
</t>
        </r>
      </text>
    </comment>
    <comment ref="D32" authorId="0">
      <text>
        <r>
          <rPr>
            <b/>
            <sz val="9"/>
            <rFont val="Tahoma"/>
            <charset val="134"/>
          </rPr>
          <t>Enter The Stock or ETF Long Call Premium (The Call You Are Buying for protection) that You receive when You enter the trade:
$</t>
        </r>
      </text>
    </comment>
    <comment ref="F32" authorId="0">
      <text>
        <r>
          <rPr>
            <b/>
            <sz val="9"/>
            <rFont val="Tahoma"/>
            <charset val="134"/>
          </rPr>
          <t xml:space="preserve">Enter The Cost To Sell The Stock or ETF Long Put (The Put You Sold) When You Exit The Trade (Cost To Sell To Close or STC Premium):
$
</t>
        </r>
        <r>
          <rPr>
            <sz val="9"/>
            <rFont val="Tahoma"/>
            <charset val="134"/>
          </rPr>
          <t xml:space="preserve">
</t>
        </r>
      </text>
    </comment>
    <comment ref="D34" authorId="0">
      <text>
        <r>
          <rPr>
            <b/>
            <sz val="9"/>
            <rFont val="Tahoma"/>
            <charset val="134"/>
          </rPr>
          <t>Enter Target Exit
This is the Trade Target exit.  It is the percent (%) of the maximum net credit you are expecting for the trade.  
Comments:
- The market accepted "Rule of Thumb" is that you exit the trade early and not take the traded to expiration.
- Typically, that target return is 70% to 90% of the net credit.
- If your trade moves quickly, say in a day or two,  you can exit at a target return of 50% and quickly
redeploy your capital.
[##%]</t>
        </r>
      </text>
    </comment>
    <comment ref="D36" authorId="0">
      <text>
        <r>
          <rPr>
            <b/>
            <sz val="9"/>
            <rFont val="Tahoma"/>
            <charset val="134"/>
          </rPr>
          <t>Enter Contingency Exit
This is the trade Contingency Target or "Stop".  It is the cost of the debit that you will have to pay as a percent (%) of the maximum net credit you received for the trade.  
Comments:
- The market accepted "Rule of Thumb" is that you exit the trade early to prevent taking the maximun loss for the trade.
- Typically, the Contingency Exit target net debit is 150% to 200% of the net credit you received.
- Alternatively, other exit "Rules of Thumb" are:
&gt; Exit when the stock closes below your previously identified critical support level
&gt; Exit when you short leg delta approacches 30.
&gt; Exit if there is a fundamental change in the stock or your marrket/stock outlook,
[##%]</t>
        </r>
      </text>
    </comment>
    <comment ref="D40" authorId="0">
      <text>
        <r>
          <rPr>
            <b/>
            <sz val="9"/>
            <rFont val="Tahoma"/>
            <charset val="134"/>
          </rPr>
          <t xml:space="preserve">Approximte Probability of Closing OTM (Out of The Money). 
It is the approximate percent (%) probability of the trade being successful at the time that you enter the trade. 
% Prob. OTM ~ (1-Delta) </t>
        </r>
      </text>
    </comment>
    <comment ref="D42" authorId="0">
      <text>
        <r>
          <rPr>
            <b/>
            <sz val="9"/>
            <rFont val="Tahoma"/>
            <charset val="134"/>
          </rPr>
          <t xml:space="preserve">Number of Days in the trade from trade entry to expiration. 
Comments:
- Typically, you will exit the trade earlier than this metric suggests based on your personal risk tolerance and trade plan.
- Calculation will allow for "0DTE" trades if that is part of your trading plan.
[#]
</t>
        </r>
        <r>
          <rPr>
            <sz val="9"/>
            <rFont val="Tahoma"/>
            <charset val="134"/>
          </rPr>
          <t xml:space="preserve">
</t>
        </r>
      </text>
    </comment>
    <comment ref="H42" authorId="0">
      <text>
        <r>
          <rPr>
            <b/>
            <sz val="9"/>
            <rFont val="Tahoma"/>
            <charset val="134"/>
          </rPr>
          <t>Actual number of days that you were in the trade.
[#]</t>
        </r>
        <r>
          <rPr>
            <sz val="9"/>
            <rFont val="Tahoma"/>
            <charset val="134"/>
          </rPr>
          <t xml:space="preserve">
</t>
        </r>
      </text>
    </comment>
    <comment ref="D44" authorId="0">
      <text>
        <r>
          <rPr>
            <b/>
            <sz val="9"/>
            <rFont val="Tahoma"/>
            <charset val="134"/>
          </rPr>
          <t xml:space="preserve">This is the Net Credit that you will receive per share when you enter the trade.  It is the difference between the short leg credit and the long leg debit.
[$]
</t>
        </r>
        <r>
          <rPr>
            <sz val="9"/>
            <rFont val="Tahoma"/>
            <charset val="134"/>
          </rPr>
          <t xml:space="preserve">
</t>
        </r>
      </text>
    </comment>
    <comment ref="H44" authorId="0">
      <text>
        <r>
          <rPr>
            <b/>
            <sz val="9"/>
            <rFont val="Tahoma"/>
            <charset val="134"/>
          </rPr>
          <t xml:space="preserve">Final Net Credit of the trade
[$]
</t>
        </r>
        <r>
          <rPr>
            <sz val="9"/>
            <rFont val="Tahoma"/>
            <charset val="134"/>
          </rPr>
          <t xml:space="preserve">
</t>
        </r>
      </text>
    </comment>
    <comment ref="D46" authorId="0">
      <text>
        <r>
          <rPr>
            <b/>
            <sz val="9"/>
            <rFont val="Tahoma"/>
            <charset val="134"/>
          </rPr>
          <t xml:space="preserve">The Max Risk is the difference in strikes (strike width) less the net credit that you receive.
[$]
</t>
        </r>
        <r>
          <rPr>
            <sz val="9"/>
            <rFont val="Tahoma"/>
            <charset val="134"/>
          </rPr>
          <t xml:space="preserve">
</t>
        </r>
      </text>
    </comment>
    <comment ref="H46" authorId="0">
      <text>
        <r>
          <rPr>
            <b/>
            <sz val="9"/>
            <rFont val="Tahoma"/>
            <charset val="134"/>
          </rPr>
          <t xml:space="preserve">The Max Risk is the difference in strikes (strike width) less the net credit that you receive.
[$]
</t>
        </r>
        <r>
          <rPr>
            <sz val="9"/>
            <rFont val="Tahoma"/>
            <charset val="134"/>
          </rPr>
          <t xml:space="preserve">
</t>
        </r>
      </text>
    </comment>
    <comment ref="D48" authorId="0">
      <text>
        <r>
          <rPr>
            <b/>
            <u/>
            <sz val="9"/>
            <rFont val="Tahoma"/>
            <charset val="134"/>
          </rPr>
          <t>Initial Return On Risk</t>
        </r>
        <r>
          <rPr>
            <b/>
            <sz val="9"/>
            <rFont val="Tahoma"/>
            <charset val="134"/>
          </rPr>
          <t xml:space="preserve">
This is the Return On Risk (ROR) at the time of trade entry.  This ROR assumes that the trade will go to expiration and close out of the money.
In most cases, the ROR will be lower because of your target exit strategy that considers that you will exit the trade 
prior to expiration.
[%]
</t>
        </r>
        <r>
          <rPr>
            <sz val="9"/>
            <rFont val="Tahoma"/>
            <charset val="134"/>
          </rPr>
          <t xml:space="preserve">
</t>
        </r>
      </text>
    </comment>
    <comment ref="H48" authorId="0">
      <text>
        <r>
          <rPr>
            <b/>
            <sz val="9"/>
            <rFont val="Tahoma"/>
            <charset val="134"/>
          </rPr>
          <t>Final Return On Risk
The ROR affter exiting the trade
[%]</t>
        </r>
        <r>
          <rPr>
            <sz val="9"/>
            <rFont val="Tahoma"/>
            <charset val="134"/>
          </rPr>
          <t xml:space="preserve">
</t>
        </r>
      </text>
    </comment>
    <comment ref="D50" authorId="0">
      <text>
        <r>
          <rPr>
            <b/>
            <sz val="9"/>
            <rFont val="Tahoma"/>
            <charset val="134"/>
          </rPr>
          <t xml:space="preserve">Initial ROR Annualized
You can use this value to compare alternative trades.
[%]
</t>
        </r>
        <r>
          <rPr>
            <sz val="9"/>
            <rFont val="Tahoma"/>
            <charset val="134"/>
          </rPr>
          <t xml:space="preserve">
</t>
        </r>
      </text>
    </comment>
    <comment ref="H50" authorId="0">
      <text>
        <r>
          <rPr>
            <b/>
            <sz val="9"/>
            <rFont val="Tahoma"/>
            <charset val="134"/>
          </rPr>
          <t>Final ROR Annualized
[%]</t>
        </r>
        <r>
          <rPr>
            <sz val="9"/>
            <rFont val="Tahoma"/>
            <charset val="134"/>
          </rPr>
          <t xml:space="preserve">
</t>
        </r>
      </text>
    </comment>
    <comment ref="D52" authorId="0">
      <text>
        <r>
          <rPr>
            <b/>
            <sz val="9"/>
            <rFont val="Tahoma"/>
            <charset val="134"/>
          </rPr>
          <t xml:space="preserve">Trade Break Even
The Trade Breakeven price is the the short leg strike price plus the net credit received.
[$]
</t>
        </r>
        <r>
          <rPr>
            <sz val="9"/>
            <rFont val="Tahoma"/>
            <charset val="134"/>
          </rPr>
          <t xml:space="preserve">
</t>
        </r>
      </text>
    </comment>
    <comment ref="D54" authorId="0">
      <text>
        <r>
          <rPr>
            <b/>
            <sz val="9"/>
            <rFont val="Tahoma"/>
            <charset val="134"/>
          </rPr>
          <t xml:space="preserve">This the $ amount of how far the short leg strike price is from the price of the underlying at the time of trade entry.
[$]
</t>
        </r>
        <r>
          <rPr>
            <sz val="9"/>
            <rFont val="Tahoma"/>
            <charset val="134"/>
          </rPr>
          <t xml:space="preserve">
</t>
        </r>
      </text>
    </comment>
    <comment ref="D56" authorId="0">
      <text>
        <r>
          <rPr>
            <b/>
            <sz val="9"/>
            <rFont val="Tahoma"/>
            <charset val="134"/>
          </rPr>
          <t>This the $ amount of how far the short leg is from price at the time of trade entry presented as a %.
Some traders choose the short leg strike price based on the distance from current price as a %.
[%]</t>
        </r>
        <r>
          <rPr>
            <sz val="9"/>
            <rFont val="Tahoma"/>
            <charset val="134"/>
          </rPr>
          <t xml:space="preserve">
</t>
        </r>
      </text>
    </comment>
    <comment ref="D60" authorId="0">
      <text>
        <r>
          <rPr>
            <b/>
            <u/>
            <sz val="9"/>
            <rFont val="Tahoma"/>
            <charset val="134"/>
          </rPr>
          <t xml:space="preserve">Earnings Report Date
</t>
        </r>
        <r>
          <rPr>
            <b/>
            <sz val="9"/>
            <rFont val="Tahoma"/>
            <charset val="134"/>
          </rPr>
          <t>Make sure that you exit the trade prior to the ER date.
[mm/dd/yy]</t>
        </r>
        <r>
          <rPr>
            <sz val="9"/>
            <rFont val="Tahoma"/>
            <charset val="134"/>
          </rPr>
          <t xml:space="preserve">
</t>
        </r>
      </text>
    </comment>
    <comment ref="D62" authorId="0">
      <text>
        <r>
          <rPr>
            <b/>
            <u/>
            <sz val="9"/>
            <rFont val="Tahoma"/>
            <charset val="134"/>
          </rPr>
          <t xml:space="preserve">Ex-Div Date
</t>
        </r>
        <r>
          <rPr>
            <b/>
            <sz val="9"/>
            <rFont val="Tahoma"/>
            <charset val="134"/>
          </rPr>
          <t>If there is no Ex Div Date, then leave this cell blank.</t>
        </r>
        <r>
          <rPr>
            <b/>
            <u/>
            <sz val="9"/>
            <rFont val="Tahoma"/>
            <charset val="134"/>
          </rPr>
          <t xml:space="preserve">
[mm/dd/yy]</t>
        </r>
      </text>
    </comment>
    <comment ref="D66" authorId="0">
      <text>
        <r>
          <rPr>
            <b/>
            <sz val="9"/>
            <rFont val="Tahoma"/>
            <charset val="134"/>
          </rPr>
          <t xml:space="preserve">Primary Target Exit Net Debit 
Based on Your Target % of Net Profit entered on the % entry in Row 34, "Target Exit".  
[$]
</t>
        </r>
        <r>
          <rPr>
            <sz val="9"/>
            <rFont val="Tahoma"/>
            <charset val="134"/>
          </rPr>
          <t xml:space="preserve">
</t>
        </r>
      </text>
    </comment>
    <comment ref="D68" authorId="0">
      <text>
        <r>
          <rPr>
            <b/>
            <sz val="9"/>
            <rFont val="Tahoma"/>
            <charset val="134"/>
          </rPr>
          <t>Primary Contingency Exit Net Debit 
Based on Your Target % of Premium Received entered on the % entry in Row 36, "Contingency Exit".  
[$]</t>
        </r>
        <r>
          <rPr>
            <sz val="9"/>
            <rFont val="Tahoma"/>
            <charset val="134"/>
          </rPr>
          <t xml:space="preserve">
</t>
        </r>
      </text>
    </comment>
    <comment ref="D72" authorId="0">
      <text>
        <r>
          <rPr>
            <b/>
            <u/>
            <sz val="9"/>
            <rFont val="Tahoma"/>
            <charset val="134"/>
          </rPr>
          <t>Key Resistance Level</t>
        </r>
        <r>
          <rPr>
            <b/>
            <sz val="9"/>
            <rFont val="Tahoma"/>
            <charset val="134"/>
          </rPr>
          <t xml:space="preserve">
This is the price level that your short leg MUST be below for the trade to successfully close OTM.
</t>
        </r>
      </text>
    </comment>
    <comment ref="D74" authorId="0">
      <text>
        <r>
          <rPr>
            <b/>
            <u/>
            <sz val="9"/>
            <rFont val="Tahoma"/>
            <charset val="134"/>
          </rPr>
          <t>Industry or Sector</t>
        </r>
        <r>
          <rPr>
            <b/>
            <sz val="9"/>
            <rFont val="Tahoma"/>
            <charset val="134"/>
          </rPr>
          <t>:
Enter the Industry or Sector for your Stock or ETF (using alpha characters).</t>
        </r>
      </text>
    </comment>
  </commentList>
</comments>
</file>

<file path=xl/comments3.xml><?xml version="1.0" encoding="utf-8"?>
<comments xmlns="http://schemas.openxmlformats.org/spreadsheetml/2006/main">
  <authors>
    <author>Barry Bergman</author>
    <author>Barry</author>
  </authors>
  <commentList>
    <comment ref="A6" authorId="0">
      <text>
        <r>
          <rPr>
            <b/>
            <u/>
            <sz val="9"/>
            <rFont val="Tahoma"/>
            <charset val="134"/>
          </rPr>
          <t>Trade Indentifier:</t>
        </r>
        <r>
          <rPr>
            <sz val="9"/>
            <rFont val="Tahoma"/>
            <charset val="134"/>
          </rPr>
          <t xml:space="preserve">
</t>
        </r>
        <r>
          <rPr>
            <b/>
            <sz val="9"/>
            <rFont val="Tahoma"/>
            <charset val="134"/>
          </rPr>
          <t>Use this cell to identify your sspecific trades</t>
        </r>
      </text>
    </comment>
    <comment ref="B6" authorId="0">
      <text>
        <r>
          <rPr>
            <b/>
            <u/>
            <sz val="9"/>
            <rFont val="Tahoma"/>
            <charset val="134"/>
          </rPr>
          <t>Enter Trade Type</t>
        </r>
        <r>
          <rPr>
            <b/>
            <sz val="9"/>
            <rFont val="Tahoma"/>
            <charset val="134"/>
          </rPr>
          <t>:</t>
        </r>
        <r>
          <rPr>
            <sz val="9"/>
            <rFont val="Tahoma"/>
            <charset val="134"/>
          </rPr>
          <t xml:space="preserve">
</t>
        </r>
        <r>
          <rPr>
            <b/>
            <sz val="9"/>
            <rFont val="Tahoma"/>
            <charset val="134"/>
          </rPr>
          <t>Dropdown:  
  - Bull Put
  - Bear Call
  - Iron Condor</t>
        </r>
      </text>
    </comment>
    <comment ref="C6" authorId="0">
      <text>
        <r>
          <rPr>
            <b/>
            <u/>
            <sz val="9"/>
            <rFont val="Tahoma"/>
            <charset val="134"/>
          </rPr>
          <t>Enter Stock</t>
        </r>
        <r>
          <rPr>
            <b/>
            <sz val="9"/>
            <rFont val="Tahoma"/>
            <charset val="134"/>
          </rPr>
          <t>:</t>
        </r>
        <r>
          <rPr>
            <sz val="9"/>
            <rFont val="Tahoma"/>
            <charset val="134"/>
          </rPr>
          <t xml:space="preserve">
</t>
        </r>
        <r>
          <rPr>
            <b/>
            <sz val="9"/>
            <rFont val="Tahoma"/>
            <charset val="134"/>
          </rPr>
          <t xml:space="preserve">Enter stock                     
or ETF symbol.
</t>
        </r>
      </text>
    </comment>
    <comment ref="D6" authorId="0">
      <text>
        <r>
          <rPr>
            <b/>
            <u/>
            <sz val="9"/>
            <rFont val="Tahoma"/>
            <charset val="134"/>
          </rPr>
          <t>Enter Trade Date</t>
        </r>
        <r>
          <rPr>
            <b/>
            <sz val="9"/>
            <rFont val="Tahoma"/>
            <charset val="134"/>
          </rPr>
          <t>:</t>
        </r>
        <r>
          <rPr>
            <sz val="9"/>
            <rFont val="Tahoma"/>
            <charset val="134"/>
          </rPr>
          <t xml:space="preserve">
</t>
        </r>
        <r>
          <rPr>
            <b/>
            <sz val="9"/>
            <rFont val="Tahoma"/>
            <charset val="134"/>
          </rPr>
          <t>mm/dd/yy</t>
        </r>
      </text>
    </comment>
    <comment ref="E6" authorId="0">
      <text>
        <r>
          <rPr>
            <b/>
            <u/>
            <sz val="9"/>
            <rFont val="Tahoma"/>
            <charset val="134"/>
          </rPr>
          <t>Enter Trade Expiration Date</t>
        </r>
        <r>
          <rPr>
            <b/>
            <sz val="9"/>
            <rFont val="Tahoma"/>
            <charset val="134"/>
          </rPr>
          <t>:</t>
        </r>
        <r>
          <rPr>
            <sz val="9"/>
            <rFont val="Tahoma"/>
            <charset val="134"/>
          </rPr>
          <t xml:space="preserve">
</t>
        </r>
        <r>
          <rPr>
            <b/>
            <sz val="9"/>
            <rFont val="Tahoma"/>
            <charset val="134"/>
          </rPr>
          <t>mm/dd/yy</t>
        </r>
      </text>
    </comment>
    <comment ref="F6" authorId="0">
      <text>
        <r>
          <rPr>
            <b/>
            <u/>
            <sz val="9"/>
            <rFont val="Tahoma"/>
            <charset val="134"/>
          </rPr>
          <t>Enter Number Of Contracts</t>
        </r>
        <r>
          <rPr>
            <b/>
            <sz val="9"/>
            <rFont val="Tahoma"/>
            <charset val="134"/>
          </rPr>
          <t>:</t>
        </r>
        <r>
          <rPr>
            <sz val="9"/>
            <rFont val="Tahoma"/>
            <charset val="134"/>
          </rPr>
          <t xml:space="preserve">
</t>
        </r>
        <r>
          <rPr>
            <b/>
            <sz val="9"/>
            <rFont val="Tahoma"/>
            <charset val="134"/>
          </rPr>
          <t>#</t>
        </r>
      </text>
    </comment>
    <comment ref="G6" authorId="0">
      <text>
        <r>
          <rPr>
            <b/>
            <u/>
            <sz val="9"/>
            <rFont val="Tahoma"/>
            <charset val="134"/>
          </rPr>
          <t>Enter Stock Price When You entered The Trade</t>
        </r>
        <r>
          <rPr>
            <b/>
            <sz val="9"/>
            <rFont val="Tahoma"/>
            <charset val="134"/>
          </rPr>
          <t>:</t>
        </r>
        <r>
          <rPr>
            <sz val="9"/>
            <rFont val="Tahoma"/>
            <charset val="134"/>
          </rPr>
          <t xml:space="preserve">
</t>
        </r>
        <r>
          <rPr>
            <b/>
            <sz val="9"/>
            <rFont val="Tahoma"/>
            <charset val="134"/>
          </rPr>
          <t>#,###.##</t>
        </r>
      </text>
    </comment>
    <comment ref="H6" authorId="0">
      <text>
        <r>
          <rPr>
            <b/>
            <u/>
            <sz val="9"/>
            <rFont val="Tahoma"/>
            <charset val="134"/>
          </rPr>
          <t>Enter The Short Leg Sell-To-Open Strike Price</t>
        </r>
        <r>
          <rPr>
            <b/>
            <sz val="9"/>
            <rFont val="Tahoma"/>
            <charset val="134"/>
          </rPr>
          <t>:</t>
        </r>
        <r>
          <rPr>
            <sz val="9"/>
            <rFont val="Tahoma"/>
            <charset val="134"/>
          </rPr>
          <t xml:space="preserve">
</t>
        </r>
        <r>
          <rPr>
            <b/>
            <sz val="9"/>
            <rFont val="Tahoma"/>
            <charset val="134"/>
          </rPr>
          <t>#,###.##</t>
        </r>
      </text>
    </comment>
    <comment ref="I6" authorId="0">
      <text>
        <r>
          <rPr>
            <b/>
            <u/>
            <sz val="9"/>
            <rFont val="Tahoma"/>
            <charset val="134"/>
          </rPr>
          <t>Enter The Short Leg Strike Sell-To-Open Premium Price</t>
        </r>
        <r>
          <rPr>
            <b/>
            <sz val="9"/>
            <rFont val="Tahoma"/>
            <charset val="134"/>
          </rPr>
          <t>:</t>
        </r>
        <r>
          <rPr>
            <sz val="9"/>
            <rFont val="Tahoma"/>
            <charset val="134"/>
          </rPr>
          <t xml:space="preserve">
</t>
        </r>
        <r>
          <rPr>
            <b/>
            <sz val="9"/>
            <rFont val="Tahoma"/>
            <charset val="134"/>
          </rPr>
          <t>#,###.##</t>
        </r>
      </text>
    </comment>
    <comment ref="J6" authorId="0">
      <text>
        <r>
          <rPr>
            <b/>
            <u/>
            <sz val="9"/>
            <rFont val="Tahoma"/>
            <charset val="134"/>
          </rPr>
          <t>Enter The Short Leg Delta</t>
        </r>
        <r>
          <rPr>
            <b/>
            <sz val="9"/>
            <rFont val="Tahoma"/>
            <charset val="134"/>
          </rPr>
          <t>:</t>
        </r>
        <r>
          <rPr>
            <sz val="9"/>
            <rFont val="Tahoma"/>
            <charset val="134"/>
          </rPr>
          <t xml:space="preserve">
</t>
        </r>
        <r>
          <rPr>
            <b/>
            <sz val="9"/>
            <rFont val="Tahoma"/>
            <charset val="134"/>
          </rPr>
          <t>0.##</t>
        </r>
      </text>
    </comment>
    <comment ref="K6" authorId="0">
      <text>
        <r>
          <rPr>
            <b/>
            <u/>
            <sz val="9"/>
            <rFont val="Tahoma"/>
            <charset val="134"/>
          </rPr>
          <t>Enter The Long Leg Buy-To-Open Strike Price</t>
        </r>
        <r>
          <rPr>
            <b/>
            <sz val="9"/>
            <rFont val="Tahoma"/>
            <charset val="134"/>
          </rPr>
          <t>:
#,###.##</t>
        </r>
        <r>
          <rPr>
            <sz val="9"/>
            <rFont val="Tahoma"/>
            <charset val="134"/>
          </rPr>
          <t xml:space="preserve">
</t>
        </r>
      </text>
    </comment>
    <comment ref="L6" authorId="0">
      <text>
        <r>
          <rPr>
            <b/>
            <u/>
            <sz val="9"/>
            <rFont val="Tahoma"/>
            <charset val="134"/>
          </rPr>
          <t>Enter The Long Leg Buy-To-Open Strike Premium</t>
        </r>
        <r>
          <rPr>
            <b/>
            <sz val="9"/>
            <rFont val="Tahoma"/>
            <charset val="134"/>
          </rPr>
          <t>:
#,###.##:</t>
        </r>
        <r>
          <rPr>
            <sz val="9"/>
            <rFont val="Tahoma"/>
            <charset val="134"/>
          </rPr>
          <t xml:space="preserve">
</t>
        </r>
      </text>
    </comment>
    <comment ref="M6" authorId="0">
      <text>
        <r>
          <rPr>
            <b/>
            <u/>
            <sz val="9"/>
            <rFont val="Tahoma"/>
            <charset val="134"/>
          </rPr>
          <t>Enter The Target Early Exit Return Percentage That Is Part Of Your Trading Plan</t>
        </r>
        <r>
          <rPr>
            <b/>
            <sz val="9"/>
            <rFont val="Tahoma"/>
            <charset val="134"/>
          </rPr>
          <t>:</t>
        </r>
        <r>
          <rPr>
            <sz val="9"/>
            <rFont val="Tahoma"/>
            <charset val="134"/>
          </rPr>
          <t xml:space="preserve">
</t>
        </r>
        <r>
          <rPr>
            <b/>
            <sz val="9"/>
            <rFont val="Tahoma"/>
            <charset val="134"/>
          </rPr>
          <t>##</t>
        </r>
      </text>
    </comment>
    <comment ref="N6" authorId="0">
      <text>
        <r>
          <rPr>
            <b/>
            <u/>
            <sz val="9"/>
            <rFont val="Tahoma"/>
            <charset val="134"/>
          </rPr>
          <t>Enter Your Target Worst Case Loss As A Percentage Of The Initial Profit As Net Debit</t>
        </r>
        <r>
          <rPr>
            <b/>
            <sz val="9"/>
            <rFont val="Tahoma"/>
            <charset val="134"/>
          </rPr>
          <t>:</t>
        </r>
        <r>
          <rPr>
            <sz val="9"/>
            <rFont val="Tahoma"/>
            <charset val="134"/>
          </rPr>
          <t xml:space="preserve">
</t>
        </r>
        <r>
          <rPr>
            <b/>
            <sz val="9"/>
            <rFont val="Tahoma"/>
            <charset val="134"/>
          </rPr>
          <t>###</t>
        </r>
      </text>
    </comment>
    <comment ref="O6" authorId="0">
      <text>
        <r>
          <rPr>
            <b/>
            <u/>
            <sz val="9"/>
            <rFont val="Tahoma"/>
            <charset val="134"/>
          </rPr>
          <t>Enter Stock</t>
        </r>
        <r>
          <rPr>
            <b/>
            <sz val="9"/>
            <rFont val="Tahoma"/>
            <charset val="134"/>
          </rPr>
          <t>:</t>
        </r>
        <r>
          <rPr>
            <sz val="9"/>
            <rFont val="Tahoma"/>
            <charset val="134"/>
          </rPr>
          <t xml:space="preserve">
</t>
        </r>
        <r>
          <rPr>
            <b/>
            <sz val="9"/>
            <rFont val="Tahoma"/>
            <charset val="134"/>
          </rPr>
          <t xml:space="preserve">Enter stock                     
or ETF symbol.
</t>
        </r>
      </text>
    </comment>
    <comment ref="Q6" authorId="0">
      <text>
        <r>
          <rPr>
            <b/>
            <u/>
            <sz val="9"/>
            <rFont val="Tahoma"/>
            <charset val="134"/>
          </rPr>
          <t>Initial Probability Of Closing The Trade Profitably</t>
        </r>
        <r>
          <rPr>
            <b/>
            <sz val="9"/>
            <rFont val="Tahoma"/>
            <charset val="134"/>
          </rPr>
          <t>:</t>
        </r>
        <r>
          <rPr>
            <sz val="9"/>
            <rFont val="Tahoma"/>
            <charset val="134"/>
          </rPr>
          <t xml:space="preserve">
</t>
        </r>
        <r>
          <rPr>
            <b/>
            <sz val="9"/>
            <rFont val="Tahoma"/>
            <charset val="134"/>
          </rPr>
          <t>Calculated Result - %</t>
        </r>
      </text>
    </comment>
    <comment ref="R6" authorId="0">
      <text>
        <r>
          <rPr>
            <b/>
            <u/>
            <sz val="9"/>
            <rFont val="Tahoma"/>
            <charset val="134"/>
          </rPr>
          <t>The Initial (Max)  Net Credit Received When The Trade Is Initiated</t>
        </r>
        <r>
          <rPr>
            <b/>
            <sz val="9"/>
            <rFont val="Tahoma"/>
            <charset val="134"/>
          </rPr>
          <t>:</t>
        </r>
        <r>
          <rPr>
            <sz val="9"/>
            <rFont val="Tahoma"/>
            <charset val="134"/>
          </rPr>
          <t xml:space="preserve">
</t>
        </r>
        <r>
          <rPr>
            <b/>
            <sz val="9"/>
            <rFont val="Tahoma"/>
            <charset val="134"/>
          </rPr>
          <t>Calculated Result - $/sh</t>
        </r>
      </text>
    </comment>
    <comment ref="S6" authorId="0">
      <text>
        <r>
          <rPr>
            <b/>
            <u/>
            <sz val="9"/>
            <rFont val="Tahoma"/>
            <charset val="134"/>
          </rPr>
          <t>Total Initial Return</t>
        </r>
        <r>
          <rPr>
            <b/>
            <sz val="9"/>
            <rFont val="Tahoma"/>
            <charset val="134"/>
          </rPr>
          <t>:</t>
        </r>
        <r>
          <rPr>
            <sz val="9"/>
            <rFont val="Tahoma"/>
            <charset val="134"/>
          </rPr>
          <t xml:space="preserve">
</t>
        </r>
        <r>
          <rPr>
            <b/>
            <sz val="9"/>
            <rFont val="Tahoma"/>
            <charset val="134"/>
          </rPr>
          <t>Max Cash Return If The Trade Is Held To Expiry
Calculated Result - $</t>
        </r>
      </text>
    </comment>
    <comment ref="T6" authorId="0">
      <text>
        <r>
          <rPr>
            <b/>
            <u/>
            <sz val="9"/>
            <rFont val="Tahoma"/>
            <charset val="134"/>
          </rPr>
          <t>Initial Max Net Risk When Trade Is Initiated</t>
        </r>
        <r>
          <rPr>
            <b/>
            <sz val="9"/>
            <rFont val="Tahoma"/>
            <charset val="134"/>
          </rPr>
          <t>:</t>
        </r>
        <r>
          <rPr>
            <sz val="9"/>
            <rFont val="Tahoma"/>
            <charset val="134"/>
          </rPr>
          <t xml:space="preserve">
</t>
        </r>
        <r>
          <rPr>
            <b/>
            <sz val="9"/>
            <rFont val="Tahoma"/>
            <charset val="134"/>
          </rPr>
          <t>Calculated Result - $</t>
        </r>
      </text>
    </comment>
    <comment ref="U6" authorId="0">
      <text>
        <r>
          <rPr>
            <b/>
            <u/>
            <sz val="9"/>
            <rFont val="Tahoma"/>
            <charset val="134"/>
          </rPr>
          <t>Total Initial Risk</t>
        </r>
        <r>
          <rPr>
            <b/>
            <sz val="9"/>
            <rFont val="Tahoma"/>
            <charset val="134"/>
          </rPr>
          <t>:
Max Risk If Trade Closesx In-The-Money (ITM) at Expiry
Calculated Result - $</t>
        </r>
        <r>
          <rPr>
            <sz val="9"/>
            <rFont val="Tahoma"/>
            <charset val="134"/>
          </rPr>
          <t xml:space="preserve">
</t>
        </r>
      </text>
    </comment>
    <comment ref="V6" authorId="0">
      <text>
        <r>
          <rPr>
            <b/>
            <u/>
            <sz val="9"/>
            <rFont val="Tahoma"/>
            <charset val="134"/>
          </rPr>
          <t>Initial Return On Risk (ROR) At Expir</t>
        </r>
        <r>
          <rPr>
            <b/>
            <sz val="9"/>
            <rFont val="Tahoma"/>
            <charset val="134"/>
          </rPr>
          <t>y:</t>
        </r>
        <r>
          <rPr>
            <sz val="9"/>
            <rFont val="Tahoma"/>
            <charset val="134"/>
          </rPr>
          <t xml:space="preserve">
</t>
        </r>
        <r>
          <rPr>
            <b/>
            <sz val="9"/>
            <rFont val="Tahoma"/>
            <charset val="134"/>
          </rPr>
          <t>Initial Return On Risk If Trade Expires OTM (Max Return).
Calculated Result - %</t>
        </r>
      </text>
    </comment>
    <comment ref="W6" authorId="0">
      <text>
        <r>
          <rPr>
            <b/>
            <u/>
            <sz val="9"/>
            <rFont val="Tahoma"/>
            <charset val="134"/>
          </rPr>
          <t>Break Even</t>
        </r>
        <r>
          <rPr>
            <b/>
            <sz val="9"/>
            <rFont val="Tahoma"/>
            <charset val="134"/>
          </rPr>
          <t>:</t>
        </r>
        <r>
          <rPr>
            <sz val="9"/>
            <rFont val="Tahoma"/>
            <charset val="134"/>
          </rPr>
          <t xml:space="preserve">
</t>
        </r>
        <r>
          <rPr>
            <b/>
            <sz val="9"/>
            <rFont val="Tahoma"/>
            <charset val="134"/>
          </rPr>
          <t>Break Even Stock Price
Calculated Result - $</t>
        </r>
      </text>
    </comment>
    <comment ref="X6" authorId="0">
      <text>
        <r>
          <rPr>
            <b/>
            <u/>
            <sz val="9"/>
            <rFont val="Tahoma"/>
            <charset val="134"/>
          </rPr>
          <t>Target Exit Premium Debit</t>
        </r>
        <r>
          <rPr>
            <b/>
            <sz val="9"/>
            <rFont val="Tahoma"/>
            <charset val="134"/>
          </rPr>
          <t>:</t>
        </r>
        <r>
          <rPr>
            <sz val="9"/>
            <rFont val="Tahoma"/>
            <charset val="134"/>
          </rPr>
          <t xml:space="preserve">
</t>
        </r>
        <r>
          <rPr>
            <b/>
            <sz val="9"/>
            <rFont val="Tahoma"/>
            <charset val="134"/>
          </rPr>
          <t>The Debit that you Will Pay To Exit At Your Target Early Exit % Of Max Profit That You Set As A Target At Trade Entry
Calculated Result - $</t>
        </r>
      </text>
    </comment>
    <comment ref="Y6" authorId="0">
      <text>
        <r>
          <rPr>
            <b/>
            <u/>
            <sz val="9"/>
            <rFont val="Tahoma"/>
            <charset val="134"/>
          </rPr>
          <t>Target Exit Rule Based Return</t>
        </r>
        <r>
          <rPr>
            <b/>
            <sz val="9"/>
            <rFont val="Tahoma"/>
            <charset val="134"/>
          </rPr>
          <t xml:space="preserve">:
Tyis is the Percentage Return That You Would Realize If You ExitThe Trade At Your Primary Target Exit </t>
        </r>
        <r>
          <rPr>
            <sz val="9"/>
            <rFont val="Tahoma"/>
            <charset val="134"/>
          </rPr>
          <t xml:space="preserve">
</t>
        </r>
        <r>
          <rPr>
            <b/>
            <sz val="9"/>
            <rFont val="Tahoma"/>
            <charset val="134"/>
          </rPr>
          <t xml:space="preserve">Calculated Result - %
</t>
        </r>
      </text>
    </comment>
    <comment ref="Z6" authorId="0">
      <text>
        <r>
          <rPr>
            <b/>
            <u/>
            <sz val="9"/>
            <rFont val="Tahoma"/>
            <charset val="134"/>
          </rPr>
          <t>Target Exit Rule Based Return</t>
        </r>
        <r>
          <rPr>
            <b/>
            <sz val="9"/>
            <rFont val="Tahoma"/>
            <charset val="134"/>
          </rPr>
          <t>:
This is the Dollar Amount Return That You Would Realize If You ExitThe Trade At Your Primary Target Exit 
Calculated Result - $</t>
        </r>
        <r>
          <rPr>
            <sz val="9"/>
            <rFont val="Tahoma"/>
            <charset val="134"/>
          </rPr>
          <t xml:space="preserve">
</t>
        </r>
      </text>
    </comment>
    <comment ref="AA6" authorId="0">
      <text>
        <r>
          <rPr>
            <b/>
            <u/>
            <sz val="9"/>
            <rFont val="Tahoma"/>
            <charset val="134"/>
          </rPr>
          <t>Contingency Exit Premium Debit</t>
        </r>
        <r>
          <rPr>
            <b/>
            <sz val="9"/>
            <rFont val="Tahoma"/>
            <charset val="134"/>
          </rPr>
          <t>:</t>
        </r>
        <r>
          <rPr>
            <sz val="9"/>
            <rFont val="Tahoma"/>
            <charset val="134"/>
          </rPr>
          <t xml:space="preserve">
</t>
        </r>
        <r>
          <rPr>
            <b/>
            <sz val="9"/>
            <rFont val="Tahoma"/>
            <charset val="134"/>
          </rPr>
          <t>This is the Debit that you will Have To Pay To Exit The Trade Based on The Exit Percent of The Entry Credit That you Received As Defined By The Parameter That You entered In Column W.
Calculated Result - $</t>
        </r>
      </text>
    </comment>
    <comment ref="AB6" authorId="0">
      <text>
        <r>
          <rPr>
            <b/>
            <u/>
            <sz val="9"/>
            <rFont val="Tahoma"/>
            <charset val="134"/>
          </rPr>
          <t>Possible Contingency Exit Max Loss</t>
        </r>
        <r>
          <rPr>
            <b/>
            <sz val="9"/>
            <rFont val="Tahoma"/>
            <charset val="134"/>
          </rPr>
          <t>:</t>
        </r>
        <r>
          <rPr>
            <sz val="9"/>
            <rFont val="Tahoma"/>
            <charset val="134"/>
          </rPr>
          <t xml:space="preserve">
</t>
        </r>
        <r>
          <rPr>
            <b/>
            <sz val="9"/>
            <rFont val="Tahoma"/>
            <charset val="134"/>
          </rPr>
          <t>This Is The Max Loss In The Trade Based On Your Contingency Exit Target Based On The Paraameter That You entered In Column W.
Calculated Result - $</t>
        </r>
      </text>
    </comment>
    <comment ref="AC6" authorId="0">
      <text>
        <r>
          <rPr>
            <b/>
            <u/>
            <sz val="9"/>
            <rFont val="Tahoma"/>
            <charset val="134"/>
          </rPr>
          <t>Enter Stock</t>
        </r>
        <r>
          <rPr>
            <b/>
            <sz val="9"/>
            <rFont val="Tahoma"/>
            <charset val="134"/>
          </rPr>
          <t>:</t>
        </r>
        <r>
          <rPr>
            <sz val="9"/>
            <rFont val="Tahoma"/>
            <charset val="134"/>
          </rPr>
          <t xml:space="preserve">
</t>
        </r>
        <r>
          <rPr>
            <b/>
            <sz val="9"/>
            <rFont val="Tahoma"/>
            <charset val="134"/>
          </rPr>
          <t xml:space="preserve">Enter stock                     
or ETF symbol.
</t>
        </r>
      </text>
    </comment>
    <comment ref="AD6" authorId="0">
      <text>
        <r>
          <rPr>
            <b/>
            <u/>
            <sz val="9"/>
            <rFont val="Tahoma"/>
            <charset val="134"/>
          </rPr>
          <t>Enter The Closing Date Of The Trade</t>
        </r>
        <r>
          <rPr>
            <b/>
            <sz val="9"/>
            <rFont val="Tahoma"/>
            <charset val="134"/>
          </rPr>
          <t>:</t>
        </r>
        <r>
          <rPr>
            <sz val="9"/>
            <rFont val="Tahoma"/>
            <charset val="134"/>
          </rPr>
          <t xml:space="preserve">
</t>
        </r>
        <r>
          <rPr>
            <b/>
            <sz val="9"/>
            <rFont val="Tahoma"/>
            <charset val="134"/>
          </rPr>
          <t>mm/dd/yy</t>
        </r>
      </text>
    </comment>
    <comment ref="AE6" authorId="0">
      <text>
        <r>
          <rPr>
            <b/>
            <u/>
            <sz val="9"/>
            <rFont val="Tahoma"/>
            <charset val="134"/>
          </rPr>
          <t xml:space="preserve">Actual # Of Days In Trade:
</t>
        </r>
        <r>
          <rPr>
            <b/>
            <sz val="9"/>
            <rFont val="Tahoma"/>
            <charset val="134"/>
          </rPr>
          <t>This Is The Number Of Days In The Life Of The Trade From Entry To Exit.
Calculated Result - #</t>
        </r>
        <r>
          <rPr>
            <sz val="9"/>
            <rFont val="Tahoma"/>
            <charset val="134"/>
          </rPr>
          <t xml:space="preserve">
</t>
        </r>
      </text>
    </comment>
    <comment ref="AF6" authorId="0">
      <text>
        <r>
          <rPr>
            <b/>
            <u/>
            <sz val="9"/>
            <rFont val="Tahoma"/>
            <charset val="134"/>
          </rPr>
          <t>Enter The Closing Price Of The Stock Or ETF When Ypou Exit The Trade</t>
        </r>
        <r>
          <rPr>
            <b/>
            <sz val="9"/>
            <rFont val="Tahoma"/>
            <charset val="134"/>
          </rPr>
          <t>.
$,$$$.$$</t>
        </r>
        <r>
          <rPr>
            <sz val="9"/>
            <rFont val="Tahoma"/>
            <charset val="134"/>
          </rPr>
          <t xml:space="preserve">
</t>
        </r>
      </text>
    </comment>
    <comment ref="AG6" authorId="0">
      <text>
        <r>
          <rPr>
            <b/>
            <u/>
            <sz val="9"/>
            <rFont val="Tahoma"/>
            <charset val="134"/>
          </rPr>
          <t>Enter The Debit You Have To Pay To Close The Short Leg Of The Spread</t>
        </r>
        <r>
          <rPr>
            <b/>
            <sz val="9"/>
            <rFont val="Tahoma"/>
            <charset val="134"/>
          </rPr>
          <t>.
$,$$$.$$</t>
        </r>
        <r>
          <rPr>
            <sz val="9"/>
            <rFont val="Tahoma"/>
            <charset val="134"/>
          </rPr>
          <t xml:space="preserve">
 </t>
        </r>
      </text>
    </comment>
    <comment ref="AH6" authorId="0">
      <text>
        <r>
          <rPr>
            <b/>
            <u/>
            <sz val="9"/>
            <rFont val="Tahoma"/>
            <charset val="134"/>
          </rPr>
          <t>Enter The Credit You Receive To Close The Long Leg  Of Your Spread.
$,$$$.$$</t>
        </r>
        <r>
          <rPr>
            <sz val="9"/>
            <rFont val="Tahoma"/>
            <charset val="134"/>
          </rPr>
          <t xml:space="preserve">
</t>
        </r>
      </text>
    </comment>
    <comment ref="AI6" authorId="0">
      <text>
        <r>
          <rPr>
            <b/>
            <u/>
            <sz val="9"/>
            <rFont val="Tahoma"/>
            <charset val="134"/>
          </rPr>
          <t>Closing Net Debit Per Share</t>
        </r>
        <r>
          <rPr>
            <sz val="9"/>
            <rFont val="Tahoma"/>
            <charset val="134"/>
          </rPr>
          <t xml:space="preserve">
</t>
        </r>
        <r>
          <rPr>
            <b/>
            <sz val="9"/>
            <rFont val="Tahoma"/>
            <charset val="134"/>
          </rPr>
          <t>This is the Final Net Debit That You Will Pay Per Share To Exit Your Trade.
Calculated Result - $,$$$.$$</t>
        </r>
      </text>
    </comment>
    <comment ref="AJ6" authorId="0">
      <text>
        <r>
          <rPr>
            <b/>
            <u/>
            <sz val="9"/>
            <rFont val="Tahoma"/>
            <charset val="134"/>
          </rPr>
          <t>Final Net Credit Per Share</t>
        </r>
        <r>
          <rPr>
            <sz val="9"/>
            <rFont val="Tahoma"/>
            <charset val="134"/>
          </rPr>
          <t xml:space="preserve">
</t>
        </r>
        <r>
          <rPr>
            <b/>
            <sz val="9"/>
            <rFont val="Tahoma"/>
            <charset val="134"/>
          </rPr>
          <t>This is your Final Net Credit Per Share After You Exit Your Trade
Calculated Result - $,$$$.$</t>
        </r>
        <r>
          <rPr>
            <sz val="9"/>
            <rFont val="Tahoma"/>
            <charset val="134"/>
          </rPr>
          <t>$</t>
        </r>
      </text>
    </comment>
    <comment ref="AK6" authorId="0">
      <text>
        <r>
          <rPr>
            <b/>
            <u/>
            <sz val="9"/>
            <rFont val="Tahoma"/>
            <charset val="134"/>
          </rPr>
          <t xml:space="preserve">Closing Net Return
</t>
        </r>
        <r>
          <rPr>
            <b/>
            <sz val="9"/>
            <rFont val="Tahoma"/>
            <charset val="134"/>
          </rPr>
          <t>This Is The Total Net Cash Return When You Close The Trade</t>
        </r>
        <r>
          <rPr>
            <sz val="9"/>
            <rFont val="Tahoma"/>
            <charset val="134"/>
          </rPr>
          <t xml:space="preserve">
</t>
        </r>
        <r>
          <rPr>
            <b/>
            <sz val="9"/>
            <rFont val="Tahoma"/>
            <charset val="134"/>
          </rPr>
          <t>Calculated Result - $,$$$.$$</t>
        </r>
      </text>
    </comment>
    <comment ref="AL6" authorId="0">
      <text>
        <r>
          <rPr>
            <b/>
            <u/>
            <sz val="9"/>
            <rFont val="Tahoma"/>
            <charset val="134"/>
          </rPr>
          <t>Closing Return On Risk (ROR)</t>
        </r>
        <r>
          <rPr>
            <b/>
            <sz val="9"/>
            <rFont val="Tahoma"/>
            <charset val="134"/>
          </rPr>
          <t xml:space="preserve">:
The final Return On Risk when the trade is closed.
(%)
Calculated Result
</t>
        </r>
        <r>
          <rPr>
            <sz val="9"/>
            <rFont val="Tahoma"/>
            <charset val="134"/>
          </rPr>
          <t xml:space="preserve">
</t>
        </r>
      </text>
    </comment>
    <comment ref="AM6" authorId="0">
      <text>
        <r>
          <rPr>
            <b/>
            <u/>
            <sz val="9"/>
            <rFont val="Tahoma"/>
            <charset val="134"/>
          </rPr>
          <t>Annualized Return On Risk</t>
        </r>
        <r>
          <rPr>
            <b/>
            <sz val="9"/>
            <rFont val="Tahoma"/>
            <charset val="134"/>
          </rPr>
          <t xml:space="preserve">:
Annualized Return On Risk when the trade </t>
        </r>
        <r>
          <rPr>
            <sz val="9"/>
            <rFont val="Tahoma"/>
            <charset val="134"/>
          </rPr>
          <t xml:space="preserve">
</t>
        </r>
        <r>
          <rPr>
            <b/>
            <sz val="9"/>
            <rFont val="Tahoma"/>
            <charset val="134"/>
          </rPr>
          <t>is closed.
(%)
Calculated Result</t>
        </r>
      </text>
    </comment>
    <comment ref="AN6" authorId="0">
      <text>
        <r>
          <rPr>
            <b/>
            <u/>
            <sz val="9"/>
            <rFont val="Tahoma"/>
            <charset val="134"/>
          </rPr>
          <t>Enter Stock</t>
        </r>
        <r>
          <rPr>
            <b/>
            <sz val="9"/>
            <rFont val="Tahoma"/>
            <charset val="134"/>
          </rPr>
          <t>:</t>
        </r>
        <r>
          <rPr>
            <sz val="9"/>
            <rFont val="Tahoma"/>
            <charset val="134"/>
          </rPr>
          <t xml:space="preserve">
</t>
        </r>
        <r>
          <rPr>
            <b/>
            <sz val="9"/>
            <rFont val="Tahoma"/>
            <charset val="134"/>
          </rPr>
          <t xml:space="preserve">Enter stock                     
or ETF symbol.
</t>
        </r>
      </text>
    </comment>
    <comment ref="AO6" authorId="0">
      <text>
        <r>
          <rPr>
            <b/>
            <u/>
            <sz val="9"/>
            <rFont val="Tahoma"/>
            <charset val="134"/>
          </rPr>
          <t>Enter The Date Of The Journal Entey</t>
        </r>
        <r>
          <rPr>
            <b/>
            <sz val="9"/>
            <rFont val="Tahoma"/>
            <charset val="134"/>
          </rPr>
          <t>:</t>
        </r>
        <r>
          <rPr>
            <sz val="9"/>
            <rFont val="Tahoma"/>
            <charset val="134"/>
          </rPr>
          <t xml:space="preserve">
</t>
        </r>
        <r>
          <rPr>
            <b/>
            <sz val="9"/>
            <rFont val="Tahoma"/>
            <charset val="134"/>
          </rPr>
          <t xml:space="preserve">
Format:  mm/dd/yy</t>
        </r>
      </text>
    </comment>
    <comment ref="AP6" authorId="0">
      <text>
        <r>
          <rPr>
            <b/>
            <u/>
            <sz val="9"/>
            <rFont val="Tahoma"/>
            <charset val="134"/>
          </rPr>
          <t>Enter Your Comments For the Specific Trade</t>
        </r>
        <r>
          <rPr>
            <b/>
            <sz val="9"/>
            <rFont val="Tahoma"/>
            <charset val="134"/>
          </rPr>
          <t>:</t>
        </r>
        <r>
          <rPr>
            <sz val="9"/>
            <rFont val="Tahoma"/>
            <charset val="134"/>
          </rPr>
          <t xml:space="preserve">
</t>
        </r>
        <r>
          <rPr>
            <b/>
            <sz val="9"/>
            <rFont val="Tahoma"/>
            <charset val="134"/>
          </rPr>
          <t>No specific format.</t>
        </r>
      </text>
    </comment>
    <comment ref="H58" authorId="1">
      <text>
        <r>
          <rPr>
            <b/>
            <u/>
            <sz val="11"/>
            <rFont val="Calibri"/>
            <charset val="134"/>
          </rPr>
          <t>Month-To-Date Results Are For Closed Trades</t>
        </r>
        <r>
          <rPr>
            <b/>
            <sz val="11"/>
            <rFont val="Calibri"/>
            <charset val="134"/>
          </rPr>
          <t>.</t>
        </r>
      </text>
    </comment>
  </commentList>
</comments>
</file>

<file path=xl/sharedStrings.xml><?xml version="1.0" encoding="utf-8"?>
<sst xmlns="http://schemas.openxmlformats.org/spreadsheetml/2006/main" count="332" uniqueCount="272">
  <si>
    <t>BCI BULL PUT CREDIT SPREAD CALCULATOR</t>
  </si>
  <si>
    <t>STOCK/ETF/INDEX:</t>
  </si>
  <si>
    <t>GE</t>
  </si>
  <si>
    <t>OPTION MONTH:</t>
  </si>
  <si>
    <t>June'25</t>
  </si>
  <si>
    <t>TRADE ID:</t>
  </si>
  <si>
    <t>GE-1</t>
  </si>
  <si>
    <t>Data Input</t>
  </si>
  <si>
    <r>
      <rPr>
        <b/>
        <u/>
        <sz val="11"/>
        <color theme="1"/>
        <rFont val="Arial"/>
        <charset val="134"/>
      </rPr>
      <t>Note</t>
    </r>
    <r>
      <rPr>
        <b/>
        <sz val="11"/>
        <color theme="1"/>
        <rFont val="Arial"/>
        <charset val="134"/>
      </rPr>
      <t>:  [1] All Calculations Are On A Per Share Basis.</t>
    </r>
  </si>
  <si>
    <t xml:space="preserve">           [2]  All Calculations are based on one (1) contract.  Adjust your calculated results as accordingly.</t>
  </si>
  <si>
    <t xml:space="preserve">           [3] Enter data in "White" cells.</t>
  </si>
  <si>
    <t xml:space="preserve">           [4] Calculated data in "Green", "Pink", &amp; "Yellow" cells.</t>
  </si>
  <si>
    <t>Entry Trade</t>
  </si>
  <si>
    <t>Exit Trade</t>
  </si>
  <si>
    <t>Final Result</t>
  </si>
  <si>
    <t>Stock Symbol</t>
  </si>
  <si>
    <t>Trade Date  (mm/dd/yy)</t>
  </si>
  <si>
    <t>Expiry Date  (mm/dd/yy)</t>
  </si>
  <si>
    <t>Stock Price ($)</t>
  </si>
  <si>
    <t>Sold (Short) Put Strike ($)</t>
  </si>
  <si>
    <t xml:space="preserve"> </t>
  </si>
  <si>
    <t>Sold (Short) Put Premium ($)</t>
  </si>
  <si>
    <t>Sold (Short) Put Delta</t>
  </si>
  <si>
    <t>Purchased (Long) Put Strike ($)</t>
  </si>
  <si>
    <t>Purchased (Long) Put Premium ($)</t>
  </si>
  <si>
    <t>Profit Target Exit (As A Percentage Of Premium Received - %)</t>
  </si>
  <si>
    <t>Contingency (Stop) Exit (As a Percentage of Premium Received - %)</t>
  </si>
  <si>
    <t>Calculated Results</t>
  </si>
  <si>
    <t>Approx Prob Of Short Put Closing Out Of The Money (OTM %)</t>
  </si>
  <si>
    <t>Number Days In Trade</t>
  </si>
  <si>
    <t>Net Credit ($)</t>
  </si>
  <si>
    <t>Max Risk ($)</t>
  </si>
  <si>
    <t>Return On Risk (ROR) (%)</t>
  </si>
  <si>
    <t>Return On Risk (ROR) (%) Annualized</t>
  </si>
  <si>
    <t>Break Even ($)</t>
  </si>
  <si>
    <t>Distance Between Price and Short Put  ($)</t>
  </si>
  <si>
    <t>Distance Between Price and Short Put  (%)</t>
  </si>
  <si>
    <t>Critical Target Dates</t>
  </si>
  <si>
    <t>Next Earnings Report Date  (mm/dd/yy)</t>
  </si>
  <si>
    <t>Recent Or Upcoming Ex Div. Date (mm/dd/yy) or n/a</t>
  </si>
  <si>
    <t>Exit Strategy - Guidelines</t>
  </si>
  <si>
    <t>Primary Target Profit Exit - Target Net Debit ($)</t>
  </si>
  <si>
    <t>Contingency Exit (Stop) - Exit Net Debit ($)</t>
  </si>
  <si>
    <t>Notes &amp; Comments</t>
  </si>
  <si>
    <t>Key Support Level:</t>
  </si>
  <si>
    <t>Industry or Sector:</t>
  </si>
  <si>
    <t>Aerospace</t>
  </si>
  <si>
    <r>
      <rPr>
        <b/>
        <u/>
        <sz val="12.5"/>
        <color theme="1"/>
        <rFont val="Calibri"/>
        <charset val="134"/>
        <scheme val="minor"/>
      </rPr>
      <t>NOTES</t>
    </r>
    <r>
      <rPr>
        <b/>
        <sz val="12.5"/>
        <color theme="1"/>
        <rFont val="Calibri"/>
        <charset val="134"/>
        <scheme val="minor"/>
      </rPr>
      <t>:</t>
    </r>
  </si>
  <si>
    <t>BCI BEAR CALL CREDIT SPREAD CALCULATOR</t>
  </si>
  <si>
    <t>SPX</t>
  </si>
  <si>
    <t>SPX-1</t>
  </si>
  <si>
    <t>Sold (Short) Call Strike ($)</t>
  </si>
  <si>
    <t>Sold (Short) Call Premium ($)</t>
  </si>
  <si>
    <t>Sold (Short) Call Delta</t>
  </si>
  <si>
    <t>Purchased (Long) Call Strike ($)</t>
  </si>
  <si>
    <t>Purchased (Long) Call Premium ($)</t>
  </si>
  <si>
    <t>Approx Prob Of Short Call Closing Out Of The Money (OTM %)</t>
  </si>
  <si>
    <t>Distance Between Price and Short Call  ($)</t>
  </si>
  <si>
    <t>Distance Between Price and Short Call  (%)</t>
  </si>
  <si>
    <t>Key Resistance Level:</t>
  </si>
  <si>
    <t>S&amp;P 500 Index</t>
  </si>
  <si>
    <t>BCI APPROXIMATE EXPECTED PRICE MOVEMENT CALCULATOR - Ver 1.4</t>
  </si>
  <si>
    <t>Stock</t>
  </si>
  <si>
    <t>Date of Calculation</t>
  </si>
  <si>
    <t>Expiration Date</t>
  </si>
  <si>
    <t xml:space="preserve">Stock Price ($/Sh) </t>
  </si>
  <si>
    <r>
      <rPr>
        <b/>
        <sz val="12"/>
        <color theme="1"/>
        <rFont val="Arial"/>
        <charset val="134"/>
      </rPr>
      <t>At The Money Implied Volatility (</t>
    </r>
    <r>
      <rPr>
        <b/>
        <i/>
        <sz val="12"/>
        <color theme="1"/>
        <rFont val="Arial"/>
        <charset val="134"/>
      </rPr>
      <t>ATM IV</t>
    </r>
    <r>
      <rPr>
        <b/>
        <sz val="12"/>
        <color theme="1"/>
        <rFont val="Arial"/>
        <charset val="134"/>
      </rPr>
      <t>)</t>
    </r>
  </si>
  <si>
    <t>Number of Calendar Days To Expiration</t>
  </si>
  <si>
    <r>
      <rPr>
        <b/>
        <sz val="12"/>
        <color theme="1"/>
        <rFont val="Arial"/>
        <charset val="134"/>
      </rPr>
      <t>Approx. Expected +/- $ Price Move (</t>
    </r>
    <r>
      <rPr>
        <b/>
        <i/>
        <sz val="12"/>
        <color theme="1"/>
        <rFont val="Arial"/>
        <charset val="134"/>
      </rPr>
      <t>1 Std. Dev.</t>
    </r>
    <r>
      <rPr>
        <b/>
        <sz val="12"/>
        <color theme="1"/>
        <rFont val="Arial"/>
        <charset val="134"/>
      </rPr>
      <t>)</t>
    </r>
  </si>
  <si>
    <t>See Note #1</t>
  </si>
  <si>
    <t>Expected Approximate Price Range</t>
  </si>
  <si>
    <t>to</t>
  </si>
  <si>
    <t>NOTES</t>
  </si>
  <si>
    <r>
      <rPr>
        <b/>
        <sz val="12"/>
        <color rgb="FFC00000"/>
        <rFont val="Arial"/>
        <charset val="134"/>
      </rPr>
      <t xml:space="preserve">[1]  </t>
    </r>
    <r>
      <rPr>
        <b/>
        <u/>
        <sz val="12"/>
        <color rgb="FFC00000"/>
        <rFont val="Arial"/>
        <charset val="134"/>
      </rPr>
      <t>Formula</t>
    </r>
    <r>
      <rPr>
        <b/>
        <sz val="12"/>
        <color rgb="FFC00000"/>
        <rFont val="Arial"/>
        <charset val="134"/>
      </rPr>
      <t>:  Approx. Expected +/- $ Price Move  (1 Standard Deviation):</t>
    </r>
  </si>
  <si>
    <r>
      <rPr>
        <b/>
        <sz val="12"/>
        <color rgb="FFC00000"/>
        <rFont val="Arial Black"/>
        <charset val="134"/>
      </rPr>
      <t>($ StockPrice)</t>
    </r>
    <r>
      <rPr>
        <b/>
        <sz val="12"/>
        <color rgb="FFC00000"/>
        <rFont val="Times New Roman"/>
        <charset val="134"/>
      </rPr>
      <t>∗</t>
    </r>
    <r>
      <rPr>
        <b/>
        <sz val="12"/>
        <color rgb="FFC00000"/>
        <rFont val="Arial Black"/>
        <charset val="134"/>
      </rPr>
      <t>(ATM IV)</t>
    </r>
    <r>
      <rPr>
        <b/>
        <sz val="12"/>
        <color rgb="FFC00000"/>
        <rFont val="Times New Roman"/>
        <charset val="134"/>
      </rPr>
      <t>∗</t>
    </r>
    <r>
      <rPr>
        <b/>
        <sz val="12"/>
        <color rgb="FFC00000"/>
        <rFont val="Arial Black"/>
        <charset val="134"/>
      </rPr>
      <t>(√((# Calendar Days To Expiration)/365))</t>
    </r>
  </si>
  <si>
    <t>Note:</t>
  </si>
  <si>
    <t>√ is symbol for the "Square Root"</t>
  </si>
  <si>
    <t>[2]  The probability for the calculated expected price range is approximately 84%</t>
  </si>
  <si>
    <t>[3]  Recheck Expected Price Movement prior to entering your trade.  The Expected Price</t>
  </si>
  <si>
    <t xml:space="preserve">      Movement is specific to the time that you do the calculation.  It will change as </t>
  </si>
  <si>
    <t xml:space="preserve">      the price changes.</t>
  </si>
  <si>
    <r>
      <rPr>
        <b/>
        <u/>
        <sz val="8"/>
        <color theme="1"/>
        <rFont val="Arial"/>
        <charset val="134"/>
      </rPr>
      <t>Disclaimer</t>
    </r>
    <r>
      <rPr>
        <b/>
        <sz val="8"/>
        <color theme="1"/>
        <rFont val="Arial"/>
        <charset val="134"/>
      </rPr>
      <t xml:space="preserve">: </t>
    </r>
  </si>
  <si>
    <t>The Blue Collar Investor Corpotation, BCI, makes no representations as to the accuracy or validity of this information</t>
  </si>
  <si>
    <t>and should not be construed as a recommendation to purchase or sell a security or to provide investment advice.</t>
  </si>
  <si>
    <t>This information is provided for educational purposes only.  Market conditions may change quickly and unexpectedly.</t>
  </si>
  <si>
    <t>Use this calculator at your own risk.</t>
  </si>
  <si>
    <t>BCI CREDIT SPREAD TRADING P &amp; L JOURNAL Ver. 1.0 - TRADE ENTRY</t>
  </si>
  <si>
    <t>BCI CREDIT SPREAD TRADING P &amp; L JOURNAL  Ver. 1.0 - PROJECTED RESULTS AT EXPIRATION</t>
  </si>
  <si>
    <t>BCI CREDIT SPREAD TRADING P &amp; L JOURNAL Ver. 1.0 - TRADE EXIT</t>
  </si>
  <si>
    <t>BCI CREDIT SPREAD TRADING P &amp; L JOURNAL Ver. 1.0 - TRADE JOURNAL</t>
  </si>
  <si>
    <t>MONTH:</t>
  </si>
  <si>
    <t>YEAR:</t>
  </si>
  <si>
    <t>TRADE ENTRY</t>
  </si>
  <si>
    <t>EXPECTED RESULTS AT TRADE ENTRY</t>
  </si>
  <si>
    <t>TRADE EXIT</t>
  </si>
  <si>
    <t>CREDIT SPREAD JOURNAL</t>
  </si>
  <si>
    <t>TRADE ID -or- OTHER IDENTIFIER</t>
  </si>
  <si>
    <t>TRADE TYPE</t>
  </si>
  <si>
    <t>STOCK OR ETF SYMBOL</t>
  </si>
  <si>
    <t>TRADE ENTRY DATE (mm/dd/yy)</t>
  </si>
  <si>
    <t>EXPIRY DATE (mm/dd/yy)</t>
  </si>
  <si>
    <t>NUMBER OF CONTRACTS    (#)</t>
  </si>
  <si>
    <t>ENTRY STOCK PRICE              ($)</t>
  </si>
  <si>
    <t>STO SHORT LEG STRIKE PRICE              ($)</t>
  </si>
  <si>
    <t>STO SHORT LEG PREMIUM PRICE              ($)</t>
  </si>
  <si>
    <t>SHORT LEG DELTA</t>
  </si>
  <si>
    <t>BTO LONG LEG STRIKE PRICE         ($)</t>
  </si>
  <si>
    <t>BTO LONG LEG STRIKE PREMIUM ($)</t>
  </si>
  <si>
    <t>PROFIT TARGET EXIT                      % PREMIUM RECEIVED (%)</t>
  </si>
  <si>
    <t>CNTG'CY (STOP)  EXIT          % NET DEBIT    (%)</t>
  </si>
  <si>
    <t>EXPECTED # DAYS IN TRADE IF HELD TO EXPIRATION</t>
  </si>
  <si>
    <t>APPROX. PROB. CLOSING OTM       (%)</t>
  </si>
  <si>
    <t>NET CREDIT PER SHARE    ($)</t>
  </si>
  <si>
    <t xml:space="preserve">TOTAL INITIAL RETURN            ($) </t>
  </si>
  <si>
    <t>NET RISK PER SHARE    ($)</t>
  </si>
  <si>
    <t>TOTAL INITIAL RISK                  ($)</t>
  </si>
  <si>
    <t>INITIAL RETURN ON RISK (ROR) AT EXPIRY        (%)</t>
  </si>
  <si>
    <t>BREAK EVEN ($)</t>
  </si>
  <si>
    <t>PRIMARY TARGET PROFIT EXIT                         -                           TARGET NET  DEBIT       ($)</t>
  </si>
  <si>
    <t>TARGET EXIT RULE BASED RETURN (%)</t>
  </si>
  <si>
    <t>TARGET EXIT RULE BASED RETURN        ($)</t>
  </si>
  <si>
    <t>CNTG'CY EXIT (STOP)           -                               EXIT NET DEBIT       ($)</t>
  </si>
  <si>
    <t>POSSIBLE CNTG'CY EXIT MAX LOSS     ($)</t>
  </si>
  <si>
    <t>CLOSING TRADE DATE (mm/dd/yy)</t>
  </si>
  <si>
    <t>ACTUAL # OF DAYS IN TRADE</t>
  </si>
  <si>
    <t>EXIT STOCK PRICE     ($)</t>
  </si>
  <si>
    <t>BTC SHORT STRIKE (Premium) PRICE     ($)</t>
  </si>
  <si>
    <t>STC LONG STRIKE (Premium)  PRICE     ($)</t>
  </si>
  <si>
    <t>CLOSING NET DEBIT PER SHARE    ($)</t>
  </si>
  <si>
    <t>FINAL NET CREDIT PER SHARE    ($)</t>
  </si>
  <si>
    <t>CLOSING NET RETURN      ($)</t>
  </si>
  <si>
    <t>CLOSING RETURN ON RISK (ROR)       (%)</t>
  </si>
  <si>
    <t>ANNUALIZED RETURN ON RISK (ROR)          (%)</t>
  </si>
  <si>
    <t>DATE</t>
  </si>
  <si>
    <t xml:space="preserve">   TRADE JOURNAL NOTES &amp; COMMENTS</t>
  </si>
  <si>
    <t>BULL PUT</t>
  </si>
  <si>
    <t>BEAR CALL</t>
  </si>
  <si>
    <t>YES</t>
  </si>
  <si>
    <t>NO</t>
  </si>
  <si>
    <t>CALL</t>
  </si>
  <si>
    <t>PUT</t>
  </si>
  <si>
    <r>
      <rPr>
        <b/>
        <sz val="16"/>
        <color theme="1"/>
        <rFont val="Arial"/>
        <charset val="134"/>
      </rPr>
      <t>OVERALL MONTH-TO-DATE RESULTS FOR</t>
    </r>
    <r>
      <rPr>
        <b/>
        <sz val="16"/>
        <color theme="8"/>
        <rFont val="Arial"/>
        <charset val="134"/>
      </rPr>
      <t xml:space="preserve"> </t>
    </r>
    <r>
      <rPr>
        <b/>
        <i/>
        <sz val="16"/>
        <color rgb="FFC00000"/>
        <rFont val="Arial"/>
        <charset val="134"/>
      </rPr>
      <t>CLOSED</t>
    </r>
    <r>
      <rPr>
        <b/>
        <sz val="16"/>
        <color theme="1"/>
        <rFont val="Arial"/>
        <charset val="134"/>
      </rPr>
      <t xml:space="preserve"> TRADES</t>
    </r>
  </si>
  <si>
    <t># Trades</t>
  </si>
  <si>
    <t>Total Invested</t>
  </si>
  <si>
    <t>Total Return</t>
  </si>
  <si>
    <t>Net ROR</t>
  </si>
  <si>
    <t>Avg. Invest.</t>
  </si>
  <si>
    <t>Avg. Return</t>
  </si>
  <si>
    <t>Avg. ROR</t>
  </si>
  <si>
    <t>Av. Days/Trade</t>
  </si>
  <si>
    <t>BCI CONSERVATIVE CREDIT SPREAD GUIDELINES &amp; CALCULATOR USAGE - Ver. 1.0</t>
  </si>
  <si>
    <r>
      <rPr>
        <b/>
        <sz val="18"/>
        <color theme="1"/>
        <rFont val="Arial"/>
        <charset val="134"/>
      </rPr>
      <t xml:space="preserve"> </t>
    </r>
    <r>
      <rPr>
        <b/>
        <u/>
        <sz val="18"/>
        <color theme="1"/>
        <rFont val="Arial"/>
        <charset val="134"/>
      </rPr>
      <t>GENERAL CONSERVATIVE STRATEGY GUIDELINES</t>
    </r>
    <r>
      <rPr>
        <b/>
        <sz val="18"/>
        <color theme="1"/>
        <rFont val="Arial"/>
        <charset val="134"/>
      </rPr>
      <t>:</t>
    </r>
  </si>
  <si>
    <t xml:space="preserve"> [1]  CONSERVATIVE CREDIT SPREADS ARE A TRADEOFF BETWEEN A HIGHER PROBABILITY OF SUCCES AND A LOWER REWARD TO RISK RATIO.</t>
  </si>
  <si>
    <t xml:space="preserve"> [2]  CONSERVATIVE CREDIT SPREADS USE DELTA IS AS A METRIC TO DETERMINE THE APPROXIMATE PROBABILITY THAT A CREDIT SPREAD TRADE WILL EXPIRE</t>
  </si>
  <si>
    <t xml:space="preserve">        IN-THE-MONEY AT THE TIME THE TRADE IS PLACED.  IT IS A PRIMARY METRICS FOR DETERMINING THE SELECTION OF THE SHORT LEG STRIKE OF THE SPREAD.</t>
  </si>
  <si>
    <t xml:space="preserve"> [3]  DETERMINE MARKET DIRECTION…FOR BULLISH  / UPTRENDING MARKETS, USE BULL PUT SPREADS…FOR BEARISH  / DOWNTRENDING MARKETS, USE BEAR CALL SPREADS.</t>
  </si>
  <si>
    <r>
      <rPr>
        <b/>
        <sz val="14"/>
        <color theme="1"/>
        <rFont val="Arial"/>
        <charset val="134"/>
      </rPr>
      <t xml:space="preserve"> [4]  </t>
    </r>
    <r>
      <rPr>
        <b/>
        <sz val="14"/>
        <color rgb="FFC00000"/>
        <rFont val="Arial Black"/>
        <charset val="134"/>
      </rPr>
      <t xml:space="preserve">ENTER SHORT LEG AT A </t>
    </r>
    <r>
      <rPr>
        <b/>
        <i/>
        <sz val="14"/>
        <color rgb="FFC00000"/>
        <rFont val="Arial Black"/>
        <charset val="134"/>
      </rPr>
      <t>10 To 20  DELTA</t>
    </r>
    <r>
      <rPr>
        <b/>
        <sz val="14"/>
        <color theme="1"/>
        <rFont val="Arial"/>
        <charset val="134"/>
      </rPr>
      <t xml:space="preserve"> TYPICAL FOR CONSERVATIVE TRADES…CAN BE BETWEEN 5 AND 30 DELTA…DEPENDING ON YOUR RISK TOLERANCE.</t>
    </r>
  </si>
  <si>
    <t xml:space="preserve">                        - FOR BULL PUT SPREADS, SHORT LEG  CAN BE PLACED BELOW KNOWN STRONG SUPPORT... OR BELOW 1 STD DEV FOR APPROX 84% PROBABILITY OF SUCCESS.</t>
  </si>
  <si>
    <t xml:space="preserve">                        - FOR BEAR CALL SPREADS SHORT LEG CAN BE PLACED ABOVE KNOWN STRONG RESISTANCE...OR ABOVE 1 STD DEV …APPROX 84% PROBABILITY OF SUCCESS.</t>
  </si>
  <si>
    <t xml:space="preserve">                        - YOU CAN USE THE "EXPECTED PRICE MOVEMENT CALCULATOR" TO HELP SELECT THE SHORT LEG OF YOUR CREDIT SPREADS USING ONE STANDARD DEVIATION.</t>
  </si>
  <si>
    <t xml:space="preserve">                        - AS WITH BCI GUIDELINES, DON'T ENTER THE TRADE IF THERE IS AN EARNINGS REPORT, EX-DIV DATE, OF OTHER POTENTIAL MARKET MOVING REPORTS </t>
  </si>
  <si>
    <t xml:space="preserve">    </t>
  </si>
  <si>
    <t xml:space="preserve">     OR ANNOUNCEMENTS OCCURRING DURING THE LIFE OF YOUR TRADE.</t>
  </si>
  <si>
    <t xml:space="preserve"> [5]  THE STRIKE WIDTH IS TYPICALLY $5.00.  YOU CAN USE HIGHER OR LOWER STRIKE WIDTHS.</t>
  </si>
  <si>
    <r>
      <rPr>
        <b/>
        <sz val="14"/>
        <color theme="1"/>
        <rFont val="Arial"/>
        <charset val="134"/>
      </rPr>
      <t xml:space="preserve"> [6]  </t>
    </r>
    <r>
      <rPr>
        <b/>
        <sz val="14"/>
        <color rgb="FFC00000"/>
        <rFont val="Arial Black"/>
        <charset val="134"/>
      </rPr>
      <t>TARGET</t>
    </r>
    <r>
      <rPr>
        <b/>
        <i/>
        <sz val="14"/>
        <color rgb="FFC00000"/>
        <rFont val="Arial Black"/>
        <charset val="134"/>
      </rPr>
      <t xml:space="preserve"> 30 TO 45 DAYS</t>
    </r>
    <r>
      <rPr>
        <b/>
        <sz val="14"/>
        <color rgb="FFC00000"/>
        <rFont val="Arial Black"/>
        <charset val="134"/>
      </rPr>
      <t xml:space="preserve"> TO EXPIRATION (DTE)</t>
    </r>
    <r>
      <rPr>
        <b/>
        <sz val="14"/>
        <color theme="1"/>
        <rFont val="Arial"/>
        <charset val="134"/>
      </rPr>
      <t>…CAN BE SHORTER FOR SPECIFIC STRATEGIES SUCH AS "0DTE" OR WEEKLY CREDIT SPREADS.</t>
    </r>
  </si>
  <si>
    <r>
      <rPr>
        <b/>
        <sz val="14"/>
        <color theme="1"/>
        <rFont val="Arial"/>
        <charset val="134"/>
      </rPr>
      <t xml:space="preserve"> [7]  </t>
    </r>
    <r>
      <rPr>
        <b/>
        <i/>
        <sz val="14"/>
        <color rgb="FFC00000"/>
        <rFont val="Arial Black"/>
        <charset val="134"/>
      </rPr>
      <t>ALWAYS EXIT THE TRADE BEFORE EXPIRATION.</t>
    </r>
  </si>
  <si>
    <r>
      <rPr>
        <b/>
        <sz val="14"/>
        <color theme="1"/>
        <rFont val="Arial"/>
        <charset val="134"/>
      </rPr>
      <t xml:space="preserve"> [8] </t>
    </r>
    <r>
      <rPr>
        <b/>
        <i/>
        <sz val="14"/>
        <color rgb="FFC00000"/>
        <rFont val="Arial Black"/>
        <charset val="134"/>
      </rPr>
      <t xml:space="preserve"> PRIMARY PROFIT TARGET IS 50% TO 75% OF CREDIT RECEIVED</t>
    </r>
    <r>
      <rPr>
        <b/>
        <i/>
        <sz val="14"/>
        <color theme="1"/>
        <rFont val="Arial Black"/>
        <charset val="134"/>
      </rPr>
      <t>, CAN BE MORE OR LESS DEPENDING ON YOUR PERSONAL RISK TOLERANCE.</t>
    </r>
  </si>
  <si>
    <r>
      <rPr>
        <b/>
        <sz val="14"/>
        <color theme="1"/>
        <rFont val="Arial"/>
        <charset val="134"/>
      </rPr>
      <t xml:space="preserve"> [9]  PRIMARY PROFIT TARGET EARLY EXIT AT </t>
    </r>
    <r>
      <rPr>
        <b/>
        <i/>
        <sz val="14"/>
        <color theme="1"/>
        <rFont val="Arial Black"/>
        <charset val="134"/>
      </rPr>
      <t>50%</t>
    </r>
    <r>
      <rPr>
        <b/>
        <sz val="14"/>
        <color theme="1"/>
        <rFont val="Arial"/>
        <charset val="134"/>
      </rPr>
      <t xml:space="preserve"> OF CREDIT RECEIVED IF THE STOCK MOVES QUICKLY IN A FEW DAYS.</t>
    </r>
  </si>
  <si>
    <r>
      <rPr>
        <b/>
        <sz val="14"/>
        <color theme="1"/>
        <rFont val="Arial"/>
        <charset val="134"/>
      </rPr>
      <t xml:space="preserve"> [10] </t>
    </r>
    <r>
      <rPr>
        <b/>
        <sz val="14"/>
        <color theme="1"/>
        <rFont val="Arial Black"/>
        <charset val="134"/>
      </rPr>
      <t xml:space="preserve"> </t>
    </r>
    <r>
      <rPr>
        <b/>
        <sz val="14"/>
        <color rgb="FFC00000"/>
        <rFont val="Arial Black"/>
        <charset val="134"/>
      </rPr>
      <t>CONTINGENCY (STOP LOSS) EXIT</t>
    </r>
    <r>
      <rPr>
        <b/>
        <sz val="14"/>
        <color theme="1"/>
        <rFont val="Arial"/>
        <charset val="134"/>
      </rPr>
      <t>, DEPENDING ON YOUR PERSONAL RISK TOLERANCE, CAN BE AT:</t>
    </r>
  </si>
  <si>
    <r>
      <rPr>
        <b/>
        <sz val="14"/>
        <color theme="1"/>
        <rFont val="Arial"/>
        <charset val="134"/>
      </rPr>
      <t xml:space="preserve"> - </t>
    </r>
    <r>
      <rPr>
        <b/>
        <i/>
        <sz val="14"/>
        <color rgb="FFC00000"/>
        <rFont val="Arial Black"/>
        <charset val="134"/>
      </rPr>
      <t>WHEN DEBIT REACHES  2 TIMES  (200%) CREDIT RECEIVED…</t>
    </r>
    <r>
      <rPr>
        <b/>
        <i/>
        <sz val="14"/>
        <color rgb="FFC00000"/>
        <rFont val="Arial"/>
        <charset val="134"/>
      </rPr>
      <t>INDUSTRY ROUGH "RULE OF THUMB".</t>
    </r>
  </si>
  <si>
    <t xml:space="preserve"> - WHEN THE STOCK PRICE HITS THE SHORT LEG STRIKE PRICE</t>
  </si>
  <si>
    <t xml:space="preserve"> - BREAKEVEN </t>
  </si>
  <si>
    <t xml:space="preserve"> - WHEN THE CLOSING  STOCK PRICE BREAKS KNOWN SUPPORT OR RESISTANCE LEVELS.</t>
  </si>
  <si>
    <t xml:space="preserve"> - YOUR BREAKEVEN COST MINUS $1.00 (OR OTHER AMOUNT THAT MEETS YOUR PERSONAL RISK TOLERANCE)</t>
  </si>
  <si>
    <r>
      <rPr>
        <b/>
        <sz val="14"/>
        <color theme="1"/>
        <rFont val="Arial"/>
        <charset val="134"/>
      </rPr>
      <t xml:space="preserve"> [11]</t>
    </r>
    <r>
      <rPr>
        <b/>
        <sz val="14"/>
        <color theme="1"/>
        <rFont val="Arial Black"/>
        <charset val="134"/>
      </rPr>
      <t xml:space="preserve">  </t>
    </r>
    <r>
      <rPr>
        <b/>
        <i/>
        <sz val="14"/>
        <color rgb="FFC00000"/>
        <rFont val="Arial Black"/>
        <charset val="134"/>
      </rPr>
      <t>PROPER RISK MANAGEMENT IS ESSENTIAL TO TRADE CREDIT SPREADS SUCCESSFULLY…FOLLOW THE GUIDELINES</t>
    </r>
    <r>
      <rPr>
        <b/>
        <sz val="14"/>
        <color rgb="FFC00000"/>
        <rFont val="Arial Black"/>
        <charset val="134"/>
      </rPr>
      <t>.</t>
    </r>
  </si>
  <si>
    <t xml:space="preserve"> [12]  ENTER CONTINGENCY EXIT ORDER AT THE  TARGET CONTINGENCY EXIT PRICE WHEN INITIALLY PLACING TRADE…IF YOUR BROKER ALLOWS A STOP LIMIT.</t>
  </si>
  <si>
    <t xml:space="preserve"> [13]  WHEN TRADING AN IRON CONDOR, BEST PRACTICES SUGGEST THAT YOU MANAGE THE TRADE AS SEPARATE BULL PUT SPREAD AND BEAR CALL SPREAD TRADES.</t>
  </si>
  <si>
    <t xml:space="preserve"> [14]  FOR IRON CONDORS, THE BCI CREDIT SPREAD METHODOLOGY USES "BALANCED LEGS"…THAT IS EQUAL WIDTH SHORT AND LONG LEGS.</t>
  </si>
  <si>
    <t xml:space="preserve"> [15]  CONSIDER USING HIGHER PRICED STOCKS…THEY OFFER HIGHER PREMIUMS WITH THE SAME NET RISK AS LOWER PRICED STOCKS.</t>
  </si>
  <si>
    <r>
      <rPr>
        <b/>
        <sz val="14"/>
        <color theme="1"/>
        <rFont val="Arial"/>
        <charset val="134"/>
      </rPr>
      <t xml:space="preserve"> [16]  </t>
    </r>
    <r>
      <rPr>
        <b/>
        <sz val="14"/>
        <color rgb="FFC00000"/>
        <rFont val="Arial Black"/>
        <charset val="134"/>
      </rPr>
      <t>ALWAYS PAPER TRADE WHILE LEARNING ANY NEW TRADING STRATEGY</t>
    </r>
    <r>
      <rPr>
        <b/>
        <sz val="14"/>
        <color theme="2" tint="-0.9"/>
        <rFont val="Arial"/>
        <charset val="134"/>
      </rPr>
      <t>…WHEN YOU ARE COMFORTABLE WITH THE STRATEGY, YOU CAN  START WITH REAL MONEY</t>
    </r>
  </si>
  <si>
    <t xml:space="preserve">          IN SMALL TRADES (i.e.: 1 CONTRACT).</t>
  </si>
  <si>
    <t xml:space="preserve"> [17]  AFTER YOU ARE SUCCESSFUL WITH THE STRATEGY, YOU CAN INCREASE THE NUMBER OF CONTRACTS.</t>
  </si>
  <si>
    <r>
      <rPr>
        <b/>
        <sz val="18"/>
        <color theme="1"/>
        <rFont val="Arial"/>
        <charset val="134"/>
      </rPr>
      <t xml:space="preserve"> </t>
    </r>
    <r>
      <rPr>
        <b/>
        <u/>
        <sz val="18"/>
        <color theme="1"/>
        <rFont val="Arial"/>
        <charset val="134"/>
      </rPr>
      <t>USAGE AND DATA ENTRY NOTES</t>
    </r>
    <r>
      <rPr>
        <b/>
        <sz val="18"/>
        <color theme="1"/>
        <rFont val="Arial"/>
        <charset val="134"/>
      </rPr>
      <t>:</t>
    </r>
    <r>
      <rPr>
        <b/>
        <u/>
        <sz val="18"/>
        <color theme="1"/>
        <rFont val="Arial"/>
        <charset val="134"/>
      </rPr>
      <t xml:space="preserve"> </t>
    </r>
  </si>
  <si>
    <t xml:space="preserve"> [1]  ENTER DATA IN WHITE CELLS</t>
  </si>
  <si>
    <t xml:space="preserve"> [2]  CALCULATED DATA IN GREEN, PINK, AND YELLOW CELLS</t>
  </si>
  <si>
    <t xml:space="preserve"> [3]  CALCULATED REFERENCE DATA IN YELLOW CELLS</t>
  </si>
  <si>
    <t xml:space="preserve"> [4]  CONTINGENCY (STOP) EXIT(S) IN PINK CELLS</t>
  </si>
  <si>
    <t xml:space="preserve"> [5]  COMMISSIONS NOT INCLUDED</t>
  </si>
  <si>
    <t xml:space="preserve"> [6]  USE THE NOTES AREA IN THE BULL PUT OR BEAR CALL SPREADSHEETS FOR YOUR TRADE THOUGHTS, NOTES, AND COMMENTS.  </t>
  </si>
  <si>
    <t xml:space="preserve">       FOR MORE DETAIL ABOUT YOUR TRADE,  USE THE "JOURNAL" SECTION OF THE CREDIT SPREAD JOURNAL FOR MORE DETAILED NOTES AND COMMENTS.</t>
  </si>
  <si>
    <t xml:space="preserve"> [7]  TO ERASE AN ENTRY, USE THE "CLEAR CONTENTS" FUNCTION.</t>
  </si>
  <si>
    <t>BCI CONSERVATIVE CREDIT SPREAD TRADING CHECK LIST - Ver. 1.0</t>
  </si>
  <si>
    <t>STEP #</t>
  </si>
  <si>
    <t>ü</t>
  </si>
  <si>
    <t>ACTION</t>
  </si>
  <si>
    <t>RESOURCE</t>
  </si>
  <si>
    <t>NOTES &amp; COMMENTS</t>
  </si>
  <si>
    <t>Identify Market Direction</t>
  </si>
  <si>
    <t>- Broker Platform - Metrics &amp; Charts</t>
  </si>
  <si>
    <t xml:space="preserve">- Market Direction Is Used To Determine The </t>
  </si>
  <si>
    <t>- BCI Reports</t>
  </si>
  <si>
    <t xml:space="preserve">  Specific Credit Spread Type To Employ</t>
  </si>
  <si>
    <t>Select Trade Type</t>
  </si>
  <si>
    <t xml:space="preserve">- Credit Spread Calculator </t>
  </si>
  <si>
    <t>- If The Market Direction Is:</t>
  </si>
  <si>
    <t xml:space="preserve">  &gt; Bullish/Up-trending = Bull Put Spread</t>
  </si>
  <si>
    <t xml:space="preserve">  &gt; Bearish/Down-trending = Bear Call Spread</t>
  </si>
  <si>
    <t xml:space="preserve">  &gt; Channeling/Flat = Iron Condor</t>
  </si>
  <si>
    <t>Select Stock/ETF/Index</t>
  </si>
  <si>
    <t xml:space="preserve">- BCI Reports                                                         </t>
  </si>
  <si>
    <t>- High Quality Stock/ETF/Index - i.e.:DJ30 Stock,</t>
  </si>
  <si>
    <t>- Broker Platform</t>
  </si>
  <si>
    <t xml:space="preserve">   S&amp;P 500 Stock, SPY, QQQ, DIA, SPX</t>
  </si>
  <si>
    <t>- Market News Sources</t>
  </si>
  <si>
    <t xml:space="preserve">- Stock/ETF/Index Is Moving In The Direction Of The Market                                                                                                      &gt;                                      </t>
  </si>
  <si>
    <t xml:space="preserve">- No Earnings Reports, ExDiv Dates, or Key Economic  </t>
  </si>
  <si>
    <t xml:space="preserve">  Reports Upcoming During The Life Of The Trade</t>
  </si>
  <si>
    <t>- Moderate Volatility</t>
  </si>
  <si>
    <t>Select Short Leg Strike</t>
  </si>
  <si>
    <t>- Exp Price Movement Calculator</t>
  </si>
  <si>
    <t xml:space="preserve">- Use Delta, Std Dev, or Support/Resistance, </t>
  </si>
  <si>
    <t>- Broker Platform - Options Chain</t>
  </si>
  <si>
    <t>- Target Prob. Of Expiring OTM @ &gt;70%</t>
  </si>
  <si>
    <t xml:space="preserve">- Typ. Delta Between 10 &amp; 20, Can Go Up To 30,  </t>
  </si>
  <si>
    <t xml:space="preserve">   For Approx. Prob of Profit Between 70% &amp; 90%</t>
  </si>
  <si>
    <t>- Outside 1 Std Dev, Prob Approx 84%</t>
  </si>
  <si>
    <t>- Min 100 Contracts Open Interest For Strike Secected</t>
  </si>
  <si>
    <t>- Bid/Ask Spread $0.30 or Less</t>
  </si>
  <si>
    <t>Determine Strike Width</t>
  </si>
  <si>
    <t>- Typically $5 or $10 Wide</t>
  </si>
  <si>
    <t>- Credit Spread Guidelines</t>
  </si>
  <si>
    <t>- Determines Max Credit &amp; Max Risk</t>
  </si>
  <si>
    <t>Determine Long Leg Strike</t>
  </si>
  <si>
    <t>Determine Length Of Trade (DTE)</t>
  </si>
  <si>
    <t>- Typically 30 - 45 Days</t>
  </si>
  <si>
    <t>Determine Profit Target &amp; Contingency</t>
  </si>
  <si>
    <t>- Set As A Percentage (%) Of Max Credit Received</t>
  </si>
  <si>
    <t>(Stop Loss) Exits</t>
  </si>
  <si>
    <t>- Profit Target @ 50% To 75% Of Max Credit</t>
  </si>
  <si>
    <t>- Contingency Exit (Stop) @ 200% Of Max Credit (Typ)</t>
  </si>
  <si>
    <t>- See Credit Spread Guidelines For Other Ways</t>
  </si>
  <si>
    <t xml:space="preserve">  To Set Contingency Exits</t>
  </si>
  <si>
    <t>Enter Trade Into Calculator</t>
  </si>
  <si>
    <t>- Credit Spread Calculator                           &gt;P&amp;L Journal</t>
  </si>
  <si>
    <t xml:space="preserve">- Use Spreadsheets To Determine Final Trade Details.  </t>
  </si>
  <si>
    <t xml:space="preserve">Enter Trade Into P&amp;L Journal </t>
  </si>
  <si>
    <t>- P&amp;L Journal</t>
  </si>
  <si>
    <t>- P&amp;L Journal Used To Manage Trade</t>
  </si>
  <si>
    <t>Enter Trade In Broker Platform</t>
  </si>
  <si>
    <t>- Double Check Trade Entries Against Spreadsheet</t>
  </si>
  <si>
    <t xml:space="preserve">Enter Target &amp; Contingency Conditional Exit </t>
  </si>
  <si>
    <t xml:space="preserve">- Enter As Conditional Orders Such As "OCO", </t>
  </si>
  <si>
    <t>Order(s) In Broker Platform - If Available</t>
  </si>
  <si>
    <t xml:space="preserve">  (One Cancels Other) If Available On Broker Platform</t>
  </si>
  <si>
    <t>Monitor Trade</t>
  </si>
  <si>
    <t xml:space="preserve">- Broker Platform                          </t>
  </si>
  <si>
    <t xml:space="preserve">- Watch For Early Exit Opportunities                                                                                                                  </t>
  </si>
  <si>
    <t xml:space="preserve">  &gt; Set Alerts At Target &amp; Stop Prices</t>
  </si>
  <si>
    <t xml:space="preserve">- Monitor Profit Target &amp; Contingency Exit Prices </t>
  </si>
  <si>
    <t xml:space="preserve">     (If Available From Broker)</t>
  </si>
  <si>
    <r>
      <rPr>
        <sz val="9"/>
        <color theme="1"/>
        <rFont val="Arial"/>
        <charset val="134"/>
      </rPr>
      <t xml:space="preserve">- </t>
    </r>
    <r>
      <rPr>
        <b/>
        <i/>
        <u/>
        <sz val="9"/>
        <color rgb="FFC00000"/>
        <rFont val="Arial"/>
        <charset val="134"/>
      </rPr>
      <t>ALWAYS</t>
    </r>
    <r>
      <rPr>
        <b/>
        <i/>
        <sz val="9"/>
        <color rgb="FFC00000"/>
        <rFont val="Arial"/>
        <charset val="134"/>
      </rPr>
      <t xml:space="preserve"> EXIT THE TRADE A FEW DAYS BEFORE EXPIRATION</t>
    </r>
  </si>
  <si>
    <r>
      <rPr>
        <sz val="9"/>
        <color theme="1"/>
        <rFont val="Arial"/>
        <charset val="134"/>
      </rPr>
      <t xml:space="preserve">  </t>
    </r>
    <r>
      <rPr>
        <b/>
        <i/>
        <sz val="9"/>
        <color rgb="FFC00000"/>
        <rFont val="Arial"/>
        <charset val="134"/>
      </rPr>
      <t>EXPIRATION</t>
    </r>
  </si>
  <si>
    <t>Exit The Trade</t>
  </si>
  <si>
    <t>- Credit Spread Calculator</t>
  </si>
  <si>
    <t>- Exit Trade When Target Exit Or Contingency Exit Is Hit.</t>
  </si>
  <si>
    <t xml:space="preserve">  &gt; If A Winning Trade = Exit At 50% - 75% Of Credit Rec'd</t>
  </si>
  <si>
    <t xml:space="preserve">  &gt; If A Losing Trade = Exit At &lt; 200% Of Credit Rec'd</t>
  </si>
  <si>
    <t>Enter Final Trade Results Into P&amp;L Journal</t>
  </si>
  <si>
    <t xml:space="preserve">- Determine Profit or Loss Details                                                                &gt;Enter TradeThoughts, Insights, &amp; Comments In Journal Section </t>
  </si>
  <si>
    <t>- Capture Trade Notes In Journal Section</t>
  </si>
  <si>
    <t>Rinse &amp; Repeat</t>
  </si>
  <si>
    <t>www.thebluecollarinvestor.com</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</si>
</sst>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8" formatCode="&quot;$&quot;#,##0.00_);[Red]\(&quot;$&quot;#,##0.00\)"/>
    <numFmt numFmtId="42" formatCode="_(&quot;$&quot;* #,##0_);_(&quot;$&quot;* \(#,##0\);_(&quot;$&quot;* &quot;-&quot;_);_(@_)"/>
    <numFmt numFmtId="44" formatCode="_(&quot;$&quot;* #,##0.00_);_(&quot;$&quot;* \(#,##0.00\);_(&quot;$&quot;* &quot;-&quot;??_);_(@_)"/>
    <numFmt numFmtId="176" formatCode="_ * #,##0.00_ ;_ * \-#,##0.00_ ;_ * &quot;-&quot;??_ ;_ @_ "/>
    <numFmt numFmtId="177" formatCode="_ * #,##0_ ;_ * \-#,##0_ ;_ * &quot;-&quot;_ ;_ @_ "/>
    <numFmt numFmtId="178" formatCode="mm/dd/yy;@"/>
    <numFmt numFmtId="179" formatCode="&quot;$&quot;#,##0.00;\-&quot;$&quot;#,##0.00"/>
    <numFmt numFmtId="180" formatCode="&quot;$&quot;#,##0.00"/>
    <numFmt numFmtId="181" formatCode="#,##0.00;[Red]#,##0.00"/>
    <numFmt numFmtId="182" formatCode="0.00%;[Red]\-0.00%"/>
    <numFmt numFmtId="183" formatCode="mmmm\-yy;@"/>
  </numFmts>
  <fonts count="92">
    <font>
      <sz val="11"/>
      <color theme="1"/>
      <name val="Calibri"/>
      <charset val="134"/>
      <scheme val="minor"/>
    </font>
    <font>
      <b/>
      <sz val="18"/>
      <color theme="1"/>
      <name val="Arial"/>
      <charset val="134"/>
    </font>
    <font>
      <sz val="18"/>
      <color theme="1"/>
      <name val="Calibri"/>
      <charset val="134"/>
      <scheme val="minor"/>
    </font>
    <font>
      <b/>
      <sz val="12"/>
      <color theme="1"/>
      <name val="Arial"/>
      <charset val="134"/>
    </font>
    <font>
      <b/>
      <sz val="12"/>
      <color theme="1"/>
      <name val="Wingdings"/>
      <charset val="2"/>
    </font>
    <font>
      <b/>
      <sz val="9"/>
      <color theme="1"/>
      <name val="Arial"/>
      <charset val="134"/>
    </font>
    <font>
      <sz val="9"/>
      <color theme="1"/>
      <name val="Arial"/>
      <charset val="134"/>
    </font>
    <font>
      <b/>
      <sz val="9"/>
      <color rgb="FFC00000"/>
      <name val="Arial"/>
      <charset val="134"/>
    </font>
    <font>
      <sz val="11"/>
      <color theme="1"/>
      <name val="Arial"/>
      <charset val="134"/>
    </font>
    <font>
      <u/>
      <sz val="11"/>
      <color rgb="FF0000FF"/>
      <name val="Calibri"/>
      <charset val="0"/>
      <scheme val="minor"/>
    </font>
    <font>
      <b/>
      <sz val="28"/>
      <color theme="1"/>
      <name val="Arial"/>
      <charset val="134"/>
    </font>
    <font>
      <b/>
      <sz val="16"/>
      <color theme="1"/>
      <name val="Arial"/>
      <charset val="134"/>
    </font>
    <font>
      <sz val="14"/>
      <color theme="1"/>
      <name val="Calibri"/>
      <charset val="134"/>
      <scheme val="minor"/>
    </font>
    <font>
      <b/>
      <u/>
      <sz val="12"/>
      <color theme="1"/>
      <name val="Arial"/>
      <charset val="134"/>
    </font>
    <font>
      <sz val="12"/>
      <color theme="1"/>
      <name val="Calibri"/>
      <charset val="134"/>
      <scheme val="minor"/>
    </font>
    <font>
      <b/>
      <sz val="14"/>
      <color theme="1"/>
      <name val="Arial"/>
      <charset val="134"/>
    </font>
    <font>
      <sz val="12"/>
      <color theme="1"/>
      <name val="Arial"/>
      <charset val="134"/>
    </font>
    <font>
      <b/>
      <u/>
      <sz val="18"/>
      <color theme="1"/>
      <name val="Arial"/>
      <charset val="134"/>
    </font>
    <font>
      <sz val="14"/>
      <color theme="1"/>
      <name val="Arial"/>
      <charset val="134"/>
    </font>
    <font>
      <b/>
      <u/>
      <sz val="10"/>
      <color theme="1"/>
      <name val="Arial"/>
      <charset val="134"/>
    </font>
    <font>
      <b/>
      <sz val="10"/>
      <color theme="1"/>
      <name val="Arial"/>
      <charset val="134"/>
    </font>
    <font>
      <b/>
      <sz val="20"/>
      <color theme="1"/>
      <name val="Arial"/>
      <charset val="134"/>
    </font>
    <font>
      <sz val="10"/>
      <color theme="1"/>
      <name val="Arial"/>
      <charset val="134"/>
    </font>
    <font>
      <b/>
      <sz val="13"/>
      <color theme="1"/>
      <name val="Calibri"/>
      <charset val="134"/>
      <scheme val="minor"/>
    </font>
    <font>
      <b/>
      <sz val="14"/>
      <color theme="1"/>
      <name val="Calibri"/>
      <charset val="134"/>
      <scheme val="minor"/>
    </font>
    <font>
      <b/>
      <u/>
      <sz val="11"/>
      <color theme="1"/>
      <name val="Arial"/>
      <charset val="134"/>
    </font>
    <font>
      <b/>
      <u/>
      <sz val="11"/>
      <color theme="1"/>
      <name val="Calibri"/>
      <charset val="134"/>
      <scheme val="minor"/>
    </font>
    <font>
      <sz val="10"/>
      <color rgb="FFFF0000"/>
      <name val="Arial"/>
      <charset val="134"/>
    </font>
    <font>
      <sz val="10"/>
      <name val="Arial"/>
      <charset val="134"/>
    </font>
    <font>
      <b/>
      <u/>
      <sz val="15"/>
      <color theme="1"/>
      <name val="Arial"/>
      <charset val="134"/>
    </font>
    <font>
      <b/>
      <u/>
      <sz val="12"/>
      <color rgb="FFC00000"/>
      <name val="Arial"/>
      <charset val="134"/>
    </font>
    <font>
      <b/>
      <sz val="12"/>
      <color rgb="FFC00000"/>
      <name val="Arial"/>
      <charset val="134"/>
    </font>
    <font>
      <b/>
      <sz val="12"/>
      <color rgb="FFC00000"/>
      <name val="Arial Black"/>
      <charset val="134"/>
    </font>
    <font>
      <u/>
      <sz val="12"/>
      <color rgb="FFFF0000"/>
      <name val="Arial"/>
      <charset val="134"/>
    </font>
    <font>
      <sz val="12"/>
      <color rgb="FFFF0000"/>
      <name val="Arial"/>
      <charset val="134"/>
    </font>
    <font>
      <b/>
      <u/>
      <sz val="8"/>
      <color theme="1"/>
      <name val="Arial"/>
      <charset val="134"/>
    </font>
    <font>
      <b/>
      <sz val="11"/>
      <color theme="1"/>
      <name val="Arial"/>
      <charset val="134"/>
    </font>
    <font>
      <b/>
      <u/>
      <sz val="12"/>
      <color rgb="FFFF0000"/>
      <name val="Arial"/>
      <charset val="134"/>
    </font>
    <font>
      <b/>
      <sz val="12"/>
      <color rgb="FFFF0000"/>
      <name val="Arial"/>
      <charset val="134"/>
    </font>
    <font>
      <b/>
      <sz val="8"/>
      <color theme="1"/>
      <name val="Arial"/>
      <charset val="134"/>
    </font>
    <font>
      <sz val="8"/>
      <color theme="1"/>
      <name val="Arial"/>
      <charset val="134"/>
    </font>
    <font>
      <b/>
      <i/>
      <sz val="11"/>
      <color rgb="FFFF0000"/>
      <name val="Arial"/>
      <charset val="134"/>
    </font>
    <font>
      <b/>
      <u/>
      <sz val="18"/>
      <color theme="1"/>
      <name val="Calibri"/>
      <charset val="134"/>
      <scheme val="minor"/>
    </font>
    <font>
      <b/>
      <sz val="16"/>
      <color theme="1"/>
      <name val="Calibri"/>
      <charset val="134"/>
      <scheme val="minor"/>
    </font>
    <font>
      <b/>
      <sz val="12.5"/>
      <color theme="1"/>
      <name val="Arial"/>
      <charset val="134"/>
    </font>
    <font>
      <sz val="12.5"/>
      <color theme="1"/>
      <name val="Arial"/>
      <charset val="134"/>
    </font>
    <font>
      <b/>
      <i/>
      <sz val="12.5"/>
      <color theme="1"/>
      <name val="Calibri"/>
      <charset val="134"/>
      <scheme val="minor"/>
    </font>
    <font>
      <sz val="12.5"/>
      <color theme="1"/>
      <name val="Calibri"/>
      <charset val="134"/>
      <scheme val="minor"/>
    </font>
    <font>
      <sz val="11"/>
      <color rgb="FFFF0000"/>
      <name val="Calibri"/>
      <charset val="134"/>
      <scheme val="minor"/>
    </font>
    <font>
      <b/>
      <sz val="12.5"/>
      <color theme="1"/>
      <name val="Calibri"/>
      <charset val="134"/>
      <scheme val="minor"/>
    </font>
    <font>
      <sz val="12.5"/>
      <color theme="9" tint="0.599993896298105"/>
      <name val="Calibri"/>
      <charset val="134"/>
      <scheme val="minor"/>
    </font>
    <font>
      <sz val="16"/>
      <color theme="1"/>
      <name val="Arial"/>
      <charset val="134"/>
    </font>
    <font>
      <b/>
      <u/>
      <sz val="12.5"/>
      <color theme="1"/>
      <name val="Calibri"/>
      <charset val="134"/>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b/>
      <sz val="14"/>
      <color rgb="FFC00000"/>
      <name val="Arial Black"/>
      <charset val="134"/>
    </font>
    <font>
      <b/>
      <sz val="14"/>
      <color theme="2" tint="-0.9"/>
      <name val="Arial"/>
      <charset val="134"/>
    </font>
    <font>
      <b/>
      <sz val="16"/>
      <color theme="8"/>
      <name val="Arial"/>
      <charset val="134"/>
    </font>
    <font>
      <b/>
      <i/>
      <sz val="16"/>
      <color rgb="FFC00000"/>
      <name val="Arial"/>
      <charset val="134"/>
    </font>
    <font>
      <b/>
      <i/>
      <sz val="14"/>
      <color rgb="FFC00000"/>
      <name val="Arial Black"/>
      <charset val="134"/>
    </font>
    <font>
      <b/>
      <i/>
      <sz val="14"/>
      <color theme="1"/>
      <name val="Arial Black"/>
      <charset val="134"/>
    </font>
    <font>
      <b/>
      <sz val="12"/>
      <color rgb="FFC00000"/>
      <name val="Times New Roman"/>
      <charset val="134"/>
    </font>
    <font>
      <b/>
      <i/>
      <u/>
      <sz val="9"/>
      <color rgb="FFC00000"/>
      <name val="Arial"/>
      <charset val="134"/>
    </font>
    <font>
      <b/>
      <i/>
      <sz val="9"/>
      <color rgb="FFC00000"/>
      <name val="Arial"/>
      <charset val="134"/>
    </font>
    <font>
      <b/>
      <i/>
      <sz val="12"/>
      <color theme="1"/>
      <name val="Arial"/>
      <charset val="134"/>
    </font>
    <font>
      <b/>
      <i/>
      <sz val="14"/>
      <color rgb="FFC00000"/>
      <name val="Arial"/>
      <charset val="134"/>
    </font>
    <font>
      <b/>
      <sz val="14"/>
      <color theme="1"/>
      <name val="Arial Black"/>
      <charset val="134"/>
    </font>
    <font>
      <b/>
      <sz val="9"/>
      <name val="Arial Black"/>
      <charset val="134"/>
    </font>
    <font>
      <b/>
      <sz val="9"/>
      <name val="Tahoma"/>
      <charset val="134"/>
    </font>
    <font>
      <b/>
      <u/>
      <sz val="9"/>
      <name val="Tahoma"/>
      <charset val="134"/>
    </font>
    <font>
      <sz val="9"/>
      <name val="Tahoma"/>
      <charset val="134"/>
    </font>
    <font>
      <b/>
      <sz val="10"/>
      <name val="Calibri"/>
      <charset val="134"/>
    </font>
    <font>
      <b/>
      <u/>
      <sz val="11"/>
      <name val="Calibri"/>
      <charset val="134"/>
    </font>
    <font>
      <b/>
      <i/>
      <sz val="9"/>
      <name val="Tahoma"/>
      <charset val="134"/>
    </font>
    <font>
      <sz val="9"/>
      <name val="Times New Roman"/>
      <charset val="134"/>
    </font>
    <font>
      <b/>
      <sz val="11"/>
      <name val="Calibri"/>
      <charset val="134"/>
    </font>
  </fonts>
  <fills count="52">
    <fill>
      <patternFill patternType="none"/>
    </fill>
    <fill>
      <patternFill patternType="gray125"/>
    </fill>
    <fill>
      <patternFill patternType="solid">
        <fgColor theme="9" tint="0.4"/>
        <bgColor indexed="64"/>
      </patternFill>
    </fill>
    <fill>
      <patternFill patternType="solid">
        <fgColor theme="9" tint="0.8"/>
        <bgColor indexed="64"/>
      </patternFill>
    </fill>
    <fill>
      <patternFill patternType="solid">
        <fgColor theme="9" tint="0.6"/>
        <bgColor indexed="64"/>
      </patternFill>
    </fill>
    <fill>
      <patternFill patternType="solid">
        <fgColor theme="9" tint="0.799890133365886"/>
        <bgColor indexed="64"/>
      </patternFill>
    </fill>
    <fill>
      <patternFill patternType="solid">
        <fgColor theme="9" tint="0.79985961485641"/>
        <bgColor indexed="64"/>
      </patternFill>
    </fill>
    <fill>
      <patternFill patternType="solid">
        <fgColor theme="0" tint="-0.149876400036622"/>
        <bgColor indexed="64"/>
      </patternFill>
    </fill>
    <fill>
      <patternFill patternType="solid">
        <fgColor theme="0" tint="-0.149906918546098"/>
        <bgColor indexed="64"/>
      </patternFill>
    </fill>
    <fill>
      <patternFill patternType="solid">
        <fgColor theme="8" tint="0.79985961485641"/>
        <bgColor indexed="64"/>
      </patternFill>
    </fill>
    <fill>
      <patternFill patternType="solid">
        <fgColor rgb="FFFFFF00"/>
        <bgColor indexed="64"/>
      </patternFill>
    </fill>
    <fill>
      <patternFill patternType="solid">
        <fgColor theme="9" tint="0.399975585192419"/>
        <bgColor indexed="64"/>
      </patternFill>
    </fill>
    <fill>
      <patternFill patternType="solid">
        <fgColor rgb="FFEDB9E6"/>
        <bgColor indexed="64"/>
      </patternFill>
    </fill>
    <fill>
      <patternFill patternType="solid">
        <fgColor theme="6" tint="0.599993896298105"/>
        <bgColor indexed="64"/>
      </patternFill>
    </fill>
    <fill>
      <patternFill patternType="solid">
        <fgColor theme="2" tint="-0.0999786370433668"/>
        <bgColor indexed="64"/>
      </patternFill>
    </fill>
    <fill>
      <patternFill patternType="solid">
        <fgColor rgb="FFFF96FF"/>
        <bgColor indexed="64"/>
      </patternFill>
    </fill>
    <fill>
      <patternFill patternType="solid">
        <fgColor theme="8" tint="0.799890133365886"/>
        <bgColor indexed="64"/>
      </patternFill>
    </fill>
    <fill>
      <patternFill patternType="solid">
        <fgColor theme="4" tint="0.79985961485641"/>
        <bgColor indexed="64"/>
      </patternFill>
    </fill>
    <fill>
      <patternFill patternType="solid">
        <fgColor theme="4" tint="0.799890133365886"/>
        <bgColor indexed="64"/>
      </patternFill>
    </fill>
    <fill>
      <patternFill patternType="solid">
        <fgColor theme="4" tint="0.399792474135563"/>
        <bgColor indexed="64"/>
      </patternFill>
    </fill>
    <fill>
      <patternFill patternType="solid">
        <fgColor theme="4" tint="0.599993896298105"/>
        <bgColor indexed="64"/>
      </patternFill>
    </fill>
    <fill>
      <patternFill patternType="solid">
        <fgColor theme="4" tint="0.399884029663991"/>
        <bgColor indexed="64"/>
      </patternFill>
    </fill>
    <fill>
      <patternFill patternType="solid">
        <fgColor theme="4" tint="0.399761955626087"/>
        <bgColor indexed="64"/>
      </patternFill>
    </fill>
    <fill>
      <patternFill patternType="solid">
        <fgColor theme="4" tint="0.4"/>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s>
  <borders count="104">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ck">
        <color auto="1"/>
      </right>
      <top style="medium">
        <color auto="1"/>
      </top>
      <bottom style="medium">
        <color auto="1"/>
      </bottom>
      <diagonal/>
    </border>
    <border>
      <left style="thick">
        <color auto="1"/>
      </left>
      <right style="medium">
        <color auto="1"/>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right style="thick">
        <color auto="1"/>
      </right>
      <top/>
      <bottom/>
      <diagonal/>
    </border>
    <border>
      <left style="thick">
        <color auto="1"/>
      </left>
      <right style="medium">
        <color auto="1"/>
      </right>
      <top/>
      <bottom/>
      <diagonal/>
    </border>
    <border>
      <left style="thick">
        <color auto="1"/>
      </left>
      <right style="medium">
        <color auto="1"/>
      </right>
      <top style="thin">
        <color auto="1"/>
      </top>
      <bottom/>
      <diagonal/>
    </border>
    <border>
      <left style="medium">
        <color auto="1"/>
      </left>
      <right style="medium">
        <color auto="1"/>
      </right>
      <top style="thin">
        <color auto="1"/>
      </top>
      <bottom/>
      <diagonal/>
    </border>
    <border>
      <left/>
      <right style="thick">
        <color auto="1"/>
      </right>
      <top style="thin">
        <color auto="1"/>
      </top>
      <bottom/>
      <diagonal/>
    </border>
    <border>
      <left style="medium">
        <color auto="1"/>
      </left>
      <right style="thick">
        <color auto="1"/>
      </right>
      <top/>
      <bottom/>
      <diagonal/>
    </border>
    <border>
      <left style="thick">
        <color auto="1"/>
      </left>
      <right style="medium">
        <color auto="1"/>
      </right>
      <top/>
      <bottom style="thin">
        <color auto="1"/>
      </bottom>
      <diagonal/>
    </border>
    <border>
      <left style="medium">
        <color auto="1"/>
      </left>
      <right style="medium">
        <color auto="1"/>
      </right>
      <top/>
      <bottom style="thin">
        <color auto="1"/>
      </bottom>
      <diagonal/>
    </border>
    <border>
      <left style="medium">
        <color auto="1"/>
      </left>
      <right style="thick">
        <color auto="1"/>
      </right>
      <top/>
      <bottom style="thin">
        <color auto="1"/>
      </bottom>
      <diagonal/>
    </border>
    <border>
      <left style="medium">
        <color auto="1"/>
      </left>
      <right style="thick">
        <color auto="1"/>
      </right>
      <top style="thin">
        <color auto="1"/>
      </top>
      <bottom/>
      <diagonal/>
    </border>
    <border>
      <left style="thick">
        <color auto="1"/>
      </left>
      <right style="medium">
        <color auto="1"/>
      </right>
      <top/>
      <bottom style="thin">
        <color theme="1"/>
      </bottom>
      <diagonal/>
    </border>
    <border>
      <left style="medium">
        <color auto="1"/>
      </left>
      <right style="medium">
        <color auto="1"/>
      </right>
      <top/>
      <bottom style="thin">
        <color theme="1"/>
      </bottom>
      <diagonal/>
    </border>
    <border>
      <left style="medium">
        <color auto="1"/>
      </left>
      <right style="medium">
        <color auto="1"/>
      </right>
      <top style="thin">
        <color auto="1"/>
      </top>
      <bottom style="thin">
        <color auto="1"/>
      </bottom>
      <diagonal/>
    </border>
    <border>
      <left style="medium">
        <color auto="1"/>
      </left>
      <right style="thick">
        <color auto="1"/>
      </right>
      <top style="thin">
        <color auto="1"/>
      </top>
      <bottom style="thin">
        <color theme="1"/>
      </bottom>
      <diagonal/>
    </border>
    <border>
      <left style="thick">
        <color auto="1"/>
      </left>
      <right style="medium">
        <color auto="1"/>
      </right>
      <top style="thin">
        <color theme="1"/>
      </top>
      <bottom/>
      <diagonal/>
    </border>
    <border>
      <left style="medium">
        <color auto="1"/>
      </left>
      <right style="medium">
        <color auto="1"/>
      </right>
      <top style="thin">
        <color theme="1"/>
      </top>
      <bottom/>
      <diagonal/>
    </border>
    <border>
      <left style="medium">
        <color auto="1"/>
      </left>
      <right style="thick">
        <color auto="1"/>
      </right>
      <top style="thin">
        <color theme="1"/>
      </top>
      <bottom/>
      <diagonal/>
    </border>
    <border>
      <left style="thick">
        <color auto="1"/>
      </left>
      <right style="medium">
        <color auto="1"/>
      </right>
      <top style="thin">
        <color auto="1"/>
      </top>
      <bottom style="thin">
        <color auto="1"/>
      </bottom>
      <diagonal/>
    </border>
    <border>
      <left style="medium">
        <color auto="1"/>
      </left>
      <right style="thick">
        <color auto="1"/>
      </right>
      <top style="thin">
        <color auto="1"/>
      </top>
      <bottom style="thin">
        <color auto="1"/>
      </bottom>
      <diagonal/>
    </border>
    <border>
      <left style="thick">
        <color auto="1"/>
      </left>
      <right style="medium">
        <color auto="1"/>
      </right>
      <top style="thin">
        <color auto="1"/>
      </top>
      <bottom style="thick">
        <color auto="1"/>
      </bottom>
      <diagonal/>
    </border>
    <border>
      <left style="medium">
        <color auto="1"/>
      </left>
      <right style="medium">
        <color auto="1"/>
      </right>
      <top style="thin">
        <color auto="1"/>
      </top>
      <bottom style="thick">
        <color auto="1"/>
      </bottom>
      <diagonal/>
    </border>
    <border>
      <left style="medium">
        <color auto="1"/>
      </left>
      <right style="thick">
        <color auto="1"/>
      </right>
      <top style="thin">
        <color auto="1"/>
      </top>
      <bottom style="thick">
        <color auto="1"/>
      </bottom>
      <diagonal/>
    </border>
    <border>
      <left style="thick">
        <color auto="1"/>
      </left>
      <right/>
      <top/>
      <bottom/>
      <diagonal/>
    </border>
    <border>
      <left style="thick">
        <color auto="1"/>
      </left>
      <right/>
      <top style="medium">
        <color auto="1"/>
      </top>
      <bottom/>
      <diagonal/>
    </border>
    <border>
      <left/>
      <right/>
      <top style="medium">
        <color auto="1"/>
      </top>
      <bottom/>
      <diagonal/>
    </border>
    <border>
      <left/>
      <right style="thick">
        <color auto="1"/>
      </right>
      <top style="medium">
        <color auto="1"/>
      </top>
      <bottom/>
      <diagonal/>
    </border>
    <border>
      <left style="thick">
        <color auto="1"/>
      </left>
      <right/>
      <top style="thin">
        <color auto="1"/>
      </top>
      <bottom/>
      <diagonal/>
    </border>
    <border>
      <left style="thin">
        <color auto="1"/>
      </left>
      <right/>
      <top style="thin">
        <color auto="1"/>
      </top>
      <bottom/>
      <diagonal/>
    </border>
    <border>
      <left/>
      <right/>
      <top style="thin">
        <color auto="1"/>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auto="1"/>
      </left>
      <right/>
      <top/>
      <bottom/>
      <diagonal/>
    </border>
    <border>
      <left style="thin">
        <color auto="1"/>
      </left>
      <right style="thin">
        <color auto="1"/>
      </right>
      <top style="thin">
        <color auto="1"/>
      </top>
      <bottom style="thin">
        <color auto="1"/>
      </bottom>
      <diagonal/>
    </border>
    <border>
      <left style="thick">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ck">
        <color auto="1"/>
      </left>
      <right style="hair">
        <color auto="1"/>
      </right>
      <top/>
      <bottom style="hair">
        <color auto="1"/>
      </bottom>
      <diagonal/>
    </border>
    <border>
      <left style="hair">
        <color auto="1"/>
      </left>
      <right style="hair">
        <color auto="1"/>
      </right>
      <top/>
      <bottom style="hair">
        <color auto="1"/>
      </bottom>
      <diagonal/>
    </border>
    <border>
      <left style="thick">
        <color auto="1"/>
      </left>
      <right style="hair">
        <color auto="1"/>
      </right>
      <top style="hair">
        <color auto="1"/>
      </top>
      <bottom style="hair">
        <color auto="1"/>
      </bottom>
      <diagonal/>
    </border>
    <border>
      <left style="thick">
        <color auto="1"/>
      </left>
      <right style="hair">
        <color auto="1"/>
      </right>
      <top/>
      <bottom style="thick">
        <color auto="1"/>
      </bottom>
      <diagonal/>
    </border>
    <border>
      <left style="hair">
        <color auto="1"/>
      </left>
      <right style="hair">
        <color auto="1"/>
      </right>
      <top/>
      <bottom style="thick">
        <color auto="1"/>
      </bottom>
      <diagonal/>
    </border>
    <border>
      <left style="double">
        <color auto="1"/>
      </left>
      <right/>
      <top style="double">
        <color auto="1"/>
      </top>
      <bottom style="medium">
        <color auto="1"/>
      </bottom>
      <diagonal/>
    </border>
    <border>
      <left/>
      <right/>
      <top style="double">
        <color auto="1"/>
      </top>
      <bottom style="medium">
        <color auto="1"/>
      </bottom>
      <diagonal/>
    </border>
    <border>
      <left/>
      <right style="double">
        <color auto="1"/>
      </right>
      <top style="double">
        <color auto="1"/>
      </top>
      <bottom style="medium">
        <color auto="1"/>
      </bottom>
      <diagonal/>
    </border>
    <border>
      <left style="double">
        <color auto="1"/>
      </left>
      <right style="hair">
        <color auto="1"/>
      </right>
      <top/>
      <bottom style="hair">
        <color auto="1"/>
      </bottom>
      <diagonal/>
    </border>
    <border>
      <left style="hair">
        <color auto="1"/>
      </left>
      <right style="double">
        <color auto="1"/>
      </right>
      <top/>
      <bottom style="hair">
        <color auto="1"/>
      </bottom>
      <diagonal/>
    </border>
    <border>
      <left style="double">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double">
        <color auto="1"/>
      </right>
      <top style="hair">
        <color auto="1"/>
      </top>
      <bottom style="hair">
        <color auto="1"/>
      </bottom>
      <diagonal/>
    </border>
    <border>
      <left style="double">
        <color auto="1"/>
      </left>
      <right/>
      <top style="hair">
        <color auto="1"/>
      </top>
      <bottom style="double">
        <color auto="1"/>
      </bottom>
      <diagonal/>
    </border>
    <border>
      <left/>
      <right/>
      <top style="hair">
        <color auto="1"/>
      </top>
      <bottom style="double">
        <color auto="1"/>
      </bottom>
      <diagonal/>
    </border>
    <border>
      <left/>
      <right style="double">
        <color auto="1"/>
      </right>
      <top style="hair">
        <color auto="1"/>
      </top>
      <bottom style="double">
        <color auto="1"/>
      </bottom>
      <diagonal/>
    </border>
    <border>
      <left style="thin">
        <color auto="1"/>
      </left>
      <right style="thick">
        <color auto="1"/>
      </right>
      <top style="medium">
        <color auto="1"/>
      </top>
      <bottom style="medium">
        <color auto="1"/>
      </bottom>
      <diagonal/>
    </border>
    <border>
      <left/>
      <right style="thin">
        <color auto="1"/>
      </right>
      <top style="medium">
        <color auto="1"/>
      </top>
      <bottom style="medium">
        <color auto="1"/>
      </bottom>
      <diagonal/>
    </border>
    <border>
      <left style="hair">
        <color auto="1"/>
      </left>
      <right style="thick">
        <color auto="1"/>
      </right>
      <top/>
      <bottom style="hair">
        <color auto="1"/>
      </bottom>
      <diagonal/>
    </border>
    <border>
      <left/>
      <right style="hair">
        <color auto="1"/>
      </right>
      <top/>
      <bottom style="hair">
        <color auto="1"/>
      </bottom>
      <diagonal/>
    </border>
    <border>
      <left style="hair">
        <color auto="1"/>
      </left>
      <right style="thick">
        <color auto="1"/>
      </right>
      <top/>
      <bottom style="thick">
        <color auto="1"/>
      </bottom>
      <diagonal/>
    </border>
    <border>
      <left/>
      <right style="hair">
        <color auto="1"/>
      </right>
      <top/>
      <bottom style="thick">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style="hair">
        <color auto="1"/>
      </top>
      <bottom style="thick">
        <color auto="1"/>
      </bottom>
      <diagonal/>
    </border>
    <border>
      <left/>
      <right/>
      <top style="thick">
        <color auto="1"/>
      </top>
      <bottom style="medium">
        <color auto="1"/>
      </bottom>
      <diagonal/>
    </border>
    <border>
      <left/>
      <right/>
      <top style="medium">
        <color auto="1"/>
      </top>
      <bottom style="medium">
        <color auto="1"/>
      </bottom>
      <diagonal/>
    </border>
    <border>
      <left/>
      <right/>
      <top/>
      <bottom style="hair">
        <color auto="1"/>
      </bottom>
      <diagonal/>
    </border>
    <border>
      <left style="hair">
        <color auto="1"/>
      </left>
      <right style="thick">
        <color auto="1"/>
      </right>
      <top style="hair">
        <color auto="1"/>
      </top>
      <bottom style="hair">
        <color auto="1"/>
      </bottom>
      <diagonal/>
    </border>
    <border>
      <left style="hair">
        <color auto="1"/>
      </left>
      <right style="thick">
        <color auto="1"/>
      </right>
      <top style="hair">
        <color auto="1"/>
      </top>
      <bottom/>
      <diagonal/>
    </border>
    <border>
      <left style="hair">
        <color auto="1"/>
      </left>
      <right style="thick">
        <color auto="1"/>
      </right>
      <top/>
      <bottom/>
      <diagonal/>
    </border>
    <border>
      <left style="hair">
        <color auto="1"/>
      </left>
      <right style="thick">
        <color auto="1"/>
      </right>
      <top style="hair">
        <color auto="1"/>
      </top>
      <bottom style="thick">
        <color auto="1"/>
      </bottom>
      <diagonal/>
    </border>
    <border>
      <left/>
      <right style="thick">
        <color auto="1"/>
      </right>
      <top style="thick">
        <color auto="1"/>
      </top>
      <bottom style="medium">
        <color auto="1"/>
      </bottom>
      <diagonal/>
    </border>
    <border>
      <left style="thin">
        <color auto="1"/>
      </left>
      <right style="medium">
        <color auto="1"/>
      </right>
      <top style="medium">
        <color auto="1"/>
      </top>
      <bottom style="medium">
        <color auto="1"/>
      </bottom>
      <diagonal/>
    </border>
    <border>
      <left/>
      <right style="thick">
        <color auto="1"/>
      </right>
      <top style="medium">
        <color auto="1"/>
      </top>
      <bottom style="medium">
        <color auto="1"/>
      </bottom>
      <diagonal/>
    </border>
    <border>
      <left/>
      <right style="thick">
        <color auto="1"/>
      </right>
      <top/>
      <bottom style="hair">
        <color auto="1"/>
      </bottom>
      <diagonal/>
    </border>
    <border>
      <left/>
      <right style="thick">
        <color auto="1"/>
      </right>
      <top style="hair">
        <color auto="1"/>
      </top>
      <bottom style="hair">
        <color auto="1"/>
      </bottom>
      <diagonal/>
    </border>
    <border>
      <left/>
      <right style="thick">
        <color auto="1"/>
      </right>
      <top style="hair">
        <color auto="1"/>
      </top>
      <bottom style="thick">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thin">
        <color auto="1"/>
      </top>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176"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177"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0" fillId="26" borderId="96" applyNumberFormat="0" applyFont="0" applyAlignment="0" applyProtection="0">
      <alignment vertical="center"/>
    </xf>
    <xf numFmtId="0" fontId="54"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7" fillId="0" borderId="97" applyNumberFormat="0" applyFill="0" applyAlignment="0" applyProtection="0">
      <alignment vertical="center"/>
    </xf>
    <xf numFmtId="0" fontId="58" fillId="0" borderId="97" applyNumberFormat="0" applyFill="0" applyAlignment="0" applyProtection="0">
      <alignment vertical="center"/>
    </xf>
    <xf numFmtId="0" fontId="59" fillId="0" borderId="98" applyNumberFormat="0" applyFill="0" applyAlignment="0" applyProtection="0">
      <alignment vertical="center"/>
    </xf>
    <xf numFmtId="0" fontId="59" fillId="0" borderId="0" applyNumberFormat="0" applyFill="0" applyBorder="0" applyAlignment="0" applyProtection="0">
      <alignment vertical="center"/>
    </xf>
    <xf numFmtId="0" fontId="60" fillId="27" borderId="99" applyNumberFormat="0" applyAlignment="0" applyProtection="0">
      <alignment vertical="center"/>
    </xf>
    <xf numFmtId="0" fontId="61" fillId="28" borderId="100" applyNumberFormat="0" applyAlignment="0" applyProtection="0">
      <alignment vertical="center"/>
    </xf>
    <xf numFmtId="0" fontId="62" fillId="28" borderId="99" applyNumberFormat="0" applyAlignment="0" applyProtection="0">
      <alignment vertical="center"/>
    </xf>
    <xf numFmtId="0" fontId="63" fillId="29" borderId="101" applyNumberFormat="0" applyAlignment="0" applyProtection="0">
      <alignment vertical="center"/>
    </xf>
    <xf numFmtId="0" fontId="64" fillId="0" borderId="102" applyNumberFormat="0" applyFill="0" applyAlignment="0" applyProtection="0">
      <alignment vertical="center"/>
    </xf>
    <xf numFmtId="0" fontId="65" fillId="0" borderId="103" applyNumberFormat="0" applyFill="0" applyAlignment="0" applyProtection="0">
      <alignment vertical="center"/>
    </xf>
    <xf numFmtId="0" fontId="66" fillId="30" borderId="0" applyNumberFormat="0" applyBorder="0" applyAlignment="0" applyProtection="0">
      <alignment vertical="center"/>
    </xf>
    <xf numFmtId="0" fontId="67" fillId="31" borderId="0" applyNumberFormat="0" applyBorder="0" applyAlignment="0" applyProtection="0">
      <alignment vertical="center"/>
    </xf>
    <xf numFmtId="0" fontId="68" fillId="32" borderId="0" applyNumberFormat="0" applyBorder="0" applyAlignment="0" applyProtection="0">
      <alignment vertical="center"/>
    </xf>
    <xf numFmtId="0" fontId="69" fillId="33" borderId="0" applyNumberFormat="0" applyBorder="0" applyAlignment="0" applyProtection="0">
      <alignment vertical="center"/>
    </xf>
    <xf numFmtId="0" fontId="70" fillId="34" borderId="0" applyNumberFormat="0" applyBorder="0" applyAlignment="0" applyProtection="0">
      <alignment vertical="center"/>
    </xf>
    <xf numFmtId="0" fontId="70" fillId="20" borderId="0" applyNumberFormat="0" applyBorder="0" applyAlignment="0" applyProtection="0">
      <alignment vertical="center"/>
    </xf>
    <xf numFmtId="0" fontId="69" fillId="35" borderId="0" applyNumberFormat="0" applyBorder="0" applyAlignment="0" applyProtection="0">
      <alignment vertical="center"/>
    </xf>
    <xf numFmtId="0" fontId="69" fillId="36" borderId="0" applyNumberFormat="0" applyBorder="0" applyAlignment="0" applyProtection="0">
      <alignment vertical="center"/>
    </xf>
    <xf numFmtId="0" fontId="70" fillId="37" borderId="0" applyNumberFormat="0" applyBorder="0" applyAlignment="0" applyProtection="0">
      <alignment vertical="center"/>
    </xf>
    <xf numFmtId="0" fontId="70" fillId="38" borderId="0" applyNumberFormat="0" applyBorder="0" applyAlignment="0" applyProtection="0">
      <alignment vertical="center"/>
    </xf>
    <xf numFmtId="0" fontId="69" fillId="39" borderId="0" applyNumberFormat="0" applyBorder="0" applyAlignment="0" applyProtection="0">
      <alignment vertical="center"/>
    </xf>
    <xf numFmtId="0" fontId="69" fillId="40" borderId="0" applyNumberFormat="0" applyBorder="0" applyAlignment="0" applyProtection="0">
      <alignment vertical="center"/>
    </xf>
    <xf numFmtId="0" fontId="70" fillId="41" borderId="0" applyNumberFormat="0" applyBorder="0" applyAlignment="0" applyProtection="0">
      <alignment vertical="center"/>
    </xf>
    <xf numFmtId="0" fontId="70" fillId="13" borderId="0" applyNumberFormat="0" applyBorder="0" applyAlignment="0" applyProtection="0">
      <alignment vertical="center"/>
    </xf>
    <xf numFmtId="0" fontId="69" fillId="42" borderId="0" applyNumberFormat="0" applyBorder="0" applyAlignment="0" applyProtection="0">
      <alignment vertical="center"/>
    </xf>
    <xf numFmtId="0" fontId="69" fillId="43" borderId="0" applyNumberFormat="0" applyBorder="0" applyAlignment="0" applyProtection="0">
      <alignment vertical="center"/>
    </xf>
    <xf numFmtId="0" fontId="70" fillId="44" borderId="0" applyNumberFormat="0" applyBorder="0" applyAlignment="0" applyProtection="0">
      <alignment vertical="center"/>
    </xf>
    <xf numFmtId="0" fontId="70" fillId="45" borderId="0" applyNumberFormat="0" applyBorder="0" applyAlignment="0" applyProtection="0">
      <alignment vertical="center"/>
    </xf>
    <xf numFmtId="0" fontId="69" fillId="46" borderId="0" applyNumberFormat="0" applyBorder="0" applyAlignment="0" applyProtection="0">
      <alignment vertical="center"/>
    </xf>
    <xf numFmtId="0" fontId="69" fillId="47" borderId="0" applyNumberFormat="0" applyBorder="0" applyAlignment="0" applyProtection="0">
      <alignment vertical="center"/>
    </xf>
    <xf numFmtId="0" fontId="70" fillId="48" borderId="0" applyNumberFormat="0" applyBorder="0" applyAlignment="0" applyProtection="0">
      <alignment vertical="center"/>
    </xf>
    <xf numFmtId="0" fontId="70" fillId="25" borderId="0" applyNumberFormat="0" applyBorder="0" applyAlignment="0" applyProtection="0">
      <alignment vertical="center"/>
    </xf>
    <xf numFmtId="0" fontId="69" fillId="49" borderId="0" applyNumberFormat="0" applyBorder="0" applyAlignment="0" applyProtection="0">
      <alignment vertical="center"/>
    </xf>
    <xf numFmtId="0" fontId="69" fillId="50" borderId="0" applyNumberFormat="0" applyBorder="0" applyAlignment="0" applyProtection="0">
      <alignment vertical="center"/>
    </xf>
    <xf numFmtId="0" fontId="70" fillId="51" borderId="0" applyNumberFormat="0" applyBorder="0" applyAlignment="0" applyProtection="0">
      <alignment vertical="center"/>
    </xf>
    <xf numFmtId="0" fontId="70" fillId="24" borderId="0" applyNumberFormat="0" applyBorder="0" applyAlignment="0" applyProtection="0">
      <alignment vertical="center"/>
    </xf>
    <xf numFmtId="0" fontId="69" fillId="11" borderId="0" applyNumberFormat="0" applyBorder="0" applyAlignment="0" applyProtection="0">
      <alignment vertical="center"/>
    </xf>
    <xf numFmtId="0" fontId="0" fillId="0" borderId="0">
      <alignment vertical="center"/>
    </xf>
    <xf numFmtId="0" fontId="8" fillId="0" borderId="0"/>
  </cellStyleXfs>
  <cellXfs count="470">
    <xf numFmtId="0" fontId="0" fillId="0" borderId="0" xfId="0"/>
    <xf numFmtId="0" fontId="1" fillId="2" borderId="1" xfId="0" applyFont="1" applyFill="1" applyBorder="1" applyAlignment="1">
      <alignment horizontal="centerContinuous" vertical="center"/>
    </xf>
    <xf numFmtId="0" fontId="2" fillId="2" borderId="2" xfId="0" applyFont="1" applyFill="1" applyBorder="1" applyAlignment="1">
      <alignment horizontal="centerContinuous" vertical="center"/>
    </xf>
    <xf numFmtId="0" fontId="2" fillId="2" borderId="3" xfId="0" applyFont="1" applyFill="1" applyBorder="1" applyAlignment="1">
      <alignment horizontal="centerContinuous" vertical="center"/>
    </xf>
    <xf numFmtId="0" fontId="3"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5" fillId="3" borderId="7" xfId="0" applyFont="1" applyFill="1" applyBorder="1" applyAlignment="1">
      <alignment horizontal="center" vertical="top"/>
    </xf>
    <xf numFmtId="0" fontId="6" fillId="3" borderId="8" xfId="0" applyFont="1" applyFill="1" applyBorder="1" applyAlignment="1">
      <alignment horizontal="center" vertical="top"/>
    </xf>
    <xf numFmtId="0" fontId="5" fillId="3" borderId="8" xfId="0" applyFont="1" applyFill="1" applyBorder="1" applyAlignment="1">
      <alignment vertical="top" wrapText="1"/>
    </xf>
    <xf numFmtId="0" fontId="6" fillId="3" borderId="9" xfId="0" applyFont="1" applyFill="1" applyBorder="1" applyAlignment="1">
      <alignment vertical="top" wrapText="1"/>
    </xf>
    <xf numFmtId="0" fontId="6" fillId="3" borderId="10" xfId="0" applyFont="1" applyFill="1" applyBorder="1" applyAlignment="1">
      <alignment vertical="top"/>
    </xf>
    <xf numFmtId="0" fontId="5" fillId="3" borderId="11" xfId="0" applyFont="1" applyFill="1" applyBorder="1" applyAlignment="1">
      <alignment horizontal="center" vertical="top"/>
    </xf>
    <xf numFmtId="0" fontId="6" fillId="3" borderId="9" xfId="0" applyFont="1" applyFill="1" applyBorder="1" applyAlignment="1">
      <alignment horizontal="center" vertical="top"/>
    </xf>
    <xf numFmtId="0" fontId="5" fillId="4" borderId="12" xfId="0" applyFont="1" applyFill="1" applyBorder="1" applyAlignment="1">
      <alignment horizontal="center" vertical="top"/>
    </xf>
    <xf numFmtId="0" fontId="6" fillId="4" borderId="13" xfId="0" applyFont="1" applyFill="1" applyBorder="1" applyAlignment="1">
      <alignment horizontal="center" vertical="top"/>
    </xf>
    <xf numFmtId="0" fontId="5" fillId="4" borderId="13" xfId="0" applyFont="1" applyFill="1" applyBorder="1" applyAlignment="1">
      <alignment vertical="top" wrapText="1"/>
    </xf>
    <xf numFmtId="0" fontId="6" fillId="4" borderId="13" xfId="0" applyFont="1" applyFill="1" applyBorder="1" applyAlignment="1">
      <alignment vertical="top" wrapText="1"/>
    </xf>
    <xf numFmtId="0" fontId="6" fillId="4" borderId="14" xfId="0" applyFont="1" applyFill="1" applyBorder="1" applyAlignment="1">
      <alignment vertical="top"/>
    </xf>
    <xf numFmtId="0" fontId="5" fillId="4" borderId="11" xfId="0" applyFont="1" applyFill="1" applyBorder="1" applyAlignment="1">
      <alignment horizontal="center" vertical="top"/>
    </xf>
    <xf numFmtId="0" fontId="6" fillId="4" borderId="9" xfId="0" applyFont="1" applyFill="1" applyBorder="1" applyAlignment="1">
      <alignment horizontal="center" vertical="top"/>
    </xf>
    <xf numFmtId="0" fontId="6" fillId="4" borderId="9" xfId="0" applyFont="1" applyFill="1" applyBorder="1" applyAlignment="1">
      <alignment vertical="top" wrapText="1"/>
    </xf>
    <xf numFmtId="0" fontId="7" fillId="4" borderId="15" xfId="0" applyFont="1" applyFill="1" applyBorder="1" applyAlignment="1">
      <alignment vertical="top" wrapText="1"/>
    </xf>
    <xf numFmtId="0" fontId="5" fillId="4" borderId="16" xfId="0" applyFont="1" applyFill="1" applyBorder="1" applyAlignment="1">
      <alignment horizontal="center" vertical="top"/>
    </xf>
    <xf numFmtId="0" fontId="6" fillId="4" borderId="17" xfId="0" applyFont="1" applyFill="1" applyBorder="1" applyAlignment="1">
      <alignment horizontal="center" vertical="top"/>
    </xf>
    <xf numFmtId="0" fontId="6" fillId="4" borderId="17" xfId="0" applyFont="1" applyFill="1" applyBorder="1" applyAlignment="1">
      <alignment vertical="top" wrapText="1"/>
    </xf>
    <xf numFmtId="0" fontId="6" fillId="4" borderId="18" xfId="0" applyFont="1" applyFill="1" applyBorder="1" applyAlignment="1">
      <alignment vertical="top" wrapText="1"/>
    </xf>
    <xf numFmtId="0" fontId="5" fillId="3" borderId="9" xfId="0" applyFont="1" applyFill="1" applyBorder="1" applyAlignment="1">
      <alignment vertical="top" wrapText="1"/>
    </xf>
    <xf numFmtId="0" fontId="6" fillId="3" borderId="15" xfId="0" applyFont="1" applyFill="1" applyBorder="1" applyAlignment="1">
      <alignment vertical="top" wrapText="1"/>
    </xf>
    <xf numFmtId="0" fontId="7" fillId="3" borderId="15" xfId="0" applyFont="1" applyFill="1" applyBorder="1" applyAlignment="1">
      <alignment vertical="top" wrapText="1"/>
    </xf>
    <xf numFmtId="0" fontId="6" fillId="4" borderId="19" xfId="0" applyFont="1" applyFill="1" applyBorder="1" applyAlignment="1">
      <alignment vertical="top" wrapText="1"/>
    </xf>
    <xf numFmtId="0" fontId="6" fillId="4" borderId="15" xfId="0" applyFont="1" applyFill="1" applyBorder="1" applyAlignment="1">
      <alignment vertical="top" wrapText="1"/>
    </xf>
    <xf numFmtId="0" fontId="5" fillId="3" borderId="12" xfId="0" applyFont="1" applyFill="1" applyBorder="1" applyAlignment="1">
      <alignment horizontal="center" vertical="top"/>
    </xf>
    <xf numFmtId="0" fontId="6" fillId="3" borderId="13" xfId="0" applyFont="1" applyFill="1" applyBorder="1" applyAlignment="1">
      <alignment horizontal="center" vertical="top"/>
    </xf>
    <xf numFmtId="0" fontId="5" fillId="3" borderId="13" xfId="0" applyFont="1" applyFill="1" applyBorder="1" applyAlignment="1">
      <alignment vertical="top" wrapText="1"/>
    </xf>
    <xf numFmtId="0" fontId="6" fillId="3" borderId="13" xfId="0" applyFont="1" applyFill="1" applyBorder="1" applyAlignment="1">
      <alignment vertical="top" wrapText="1"/>
    </xf>
    <xf numFmtId="0" fontId="6" fillId="3" borderId="19" xfId="0" applyFont="1" applyFill="1" applyBorder="1" applyAlignment="1">
      <alignment vertical="top" wrapText="1"/>
    </xf>
    <xf numFmtId="0" fontId="5" fillId="3" borderId="16" xfId="0" applyFont="1" applyFill="1" applyBorder="1" applyAlignment="1">
      <alignment horizontal="center" vertical="top"/>
    </xf>
    <xf numFmtId="0" fontId="6" fillId="3" borderId="17" xfId="0" applyFont="1" applyFill="1" applyBorder="1" applyAlignment="1">
      <alignment horizontal="center" vertical="top"/>
    </xf>
    <xf numFmtId="0" fontId="6" fillId="3" borderId="17" xfId="0" applyFont="1" applyFill="1" applyBorder="1" applyAlignment="1">
      <alignment vertical="top" wrapText="1"/>
    </xf>
    <xf numFmtId="0" fontId="6" fillId="3" borderId="18" xfId="0" applyFont="1" applyFill="1" applyBorder="1" applyAlignment="1">
      <alignment vertical="top" wrapText="1"/>
    </xf>
    <xf numFmtId="0" fontId="5" fillId="3" borderId="20" xfId="0" applyFont="1" applyFill="1" applyBorder="1" applyAlignment="1">
      <alignment horizontal="center" vertical="top"/>
    </xf>
    <xf numFmtId="0" fontId="6" fillId="3" borderId="21" xfId="0" applyFont="1" applyFill="1" applyBorder="1" applyAlignment="1">
      <alignment horizontal="center" vertical="top"/>
    </xf>
    <xf numFmtId="0" fontId="5" fillId="3" borderId="21" xfId="0" applyFont="1" applyFill="1" applyBorder="1" applyAlignment="1">
      <alignment vertical="top" wrapText="1"/>
    </xf>
    <xf numFmtId="0" fontId="6" fillId="3" borderId="22" xfId="0" applyFont="1" applyFill="1" applyBorder="1" applyAlignment="1">
      <alignment vertical="top" wrapText="1"/>
    </xf>
    <xf numFmtId="0" fontId="6" fillId="3" borderId="23" xfId="0" applyFont="1" applyFill="1" applyBorder="1" applyAlignment="1">
      <alignment vertical="top" wrapText="1"/>
    </xf>
    <xf numFmtId="0" fontId="5" fillId="4" borderId="24" xfId="0" applyFont="1" applyFill="1" applyBorder="1" applyAlignment="1">
      <alignment horizontal="center" vertical="top"/>
    </xf>
    <xf numFmtId="0" fontId="6" fillId="4" borderId="25" xfId="0" applyFont="1" applyFill="1" applyBorder="1" applyAlignment="1">
      <alignment horizontal="center" vertical="top"/>
    </xf>
    <xf numFmtId="0" fontId="5" fillId="4" borderId="25" xfId="0" applyFont="1" applyFill="1" applyBorder="1" applyAlignment="1">
      <alignment vertical="top" wrapText="1"/>
    </xf>
    <xf numFmtId="0" fontId="6" fillId="4" borderId="25" xfId="0" applyFont="1" applyFill="1" applyBorder="1" applyAlignment="1">
      <alignment vertical="top" wrapText="1"/>
    </xf>
    <xf numFmtId="0" fontId="6" fillId="4" borderId="26" xfId="0" applyFont="1" applyFill="1" applyBorder="1" applyAlignment="1">
      <alignment vertical="top" wrapText="1"/>
    </xf>
    <xf numFmtId="0" fontId="5" fillId="4" borderId="9" xfId="0" applyFont="1" applyFill="1" applyBorder="1" applyAlignment="1">
      <alignment vertical="top" wrapText="1"/>
    </xf>
    <xf numFmtId="0" fontId="5" fillId="3" borderId="27" xfId="0" applyFont="1" applyFill="1" applyBorder="1" applyAlignment="1">
      <alignment horizontal="center" vertical="top"/>
    </xf>
    <xf numFmtId="0" fontId="6" fillId="3" borderId="22" xfId="0" applyFont="1" applyFill="1" applyBorder="1" applyAlignment="1">
      <alignment horizontal="center" vertical="top"/>
    </xf>
    <xf numFmtId="0" fontId="5" fillId="3" borderId="22" xfId="0" applyFont="1" applyFill="1" applyBorder="1" applyAlignment="1">
      <alignment vertical="top" wrapText="1"/>
    </xf>
    <xf numFmtId="0" fontId="6" fillId="3" borderId="28" xfId="0" applyFont="1" applyFill="1" applyBorder="1" applyAlignment="1">
      <alignment vertical="top" wrapText="1"/>
    </xf>
    <xf numFmtId="0" fontId="5" fillId="4" borderId="27" xfId="0" applyFont="1" applyFill="1" applyBorder="1" applyAlignment="1">
      <alignment horizontal="center" vertical="top"/>
    </xf>
    <xf numFmtId="0" fontId="6" fillId="4" borderId="22" xfId="0" applyFont="1" applyFill="1" applyBorder="1" applyAlignment="1">
      <alignment horizontal="center" vertical="top"/>
    </xf>
    <xf numFmtId="0" fontId="5" fillId="4" borderId="22" xfId="0" applyFont="1" applyFill="1" applyBorder="1" applyAlignment="1">
      <alignment vertical="top" wrapText="1"/>
    </xf>
    <xf numFmtId="0" fontId="6" fillId="4" borderId="22" xfId="0" applyFont="1" applyFill="1" applyBorder="1" applyAlignment="1">
      <alignment vertical="top" wrapText="1"/>
    </xf>
    <xf numFmtId="0" fontId="6" fillId="4" borderId="28" xfId="0" applyFont="1" applyFill="1" applyBorder="1" applyAlignment="1">
      <alignment vertical="top" wrapText="1"/>
    </xf>
    <xf numFmtId="0" fontId="5" fillId="4" borderId="17" xfId="0" applyFont="1" applyFill="1" applyBorder="1" applyAlignment="1">
      <alignment vertical="top" wrapText="1"/>
    </xf>
    <xf numFmtId="0" fontId="6" fillId="3" borderId="0" xfId="0" applyFont="1" applyFill="1"/>
    <xf numFmtId="0" fontId="5" fillId="4" borderId="29" xfId="0" applyFont="1" applyFill="1" applyBorder="1" applyAlignment="1">
      <alignment horizontal="center" vertical="top"/>
    </xf>
    <xf numFmtId="0" fontId="6" fillId="4" borderId="30" xfId="0" applyFont="1" applyFill="1" applyBorder="1" applyAlignment="1">
      <alignment horizontal="center" vertical="top"/>
    </xf>
    <xf numFmtId="0" fontId="5" fillId="4" borderId="30" xfId="0" applyFont="1" applyFill="1" applyBorder="1" applyAlignment="1">
      <alignment vertical="top" wrapText="1"/>
    </xf>
    <xf numFmtId="0" fontId="6" fillId="4" borderId="30" xfId="0" applyFont="1" applyFill="1" applyBorder="1" applyAlignment="1">
      <alignment vertical="top" wrapText="1"/>
    </xf>
    <xf numFmtId="0" fontId="6" fillId="4" borderId="31" xfId="0" applyFont="1" applyFill="1" applyBorder="1" applyAlignment="1">
      <alignment vertical="top" wrapText="1"/>
    </xf>
    <xf numFmtId="0" fontId="8" fillId="0" borderId="0" xfId="0" applyFont="1" applyBorder="1" applyAlignment="1">
      <alignment horizontal="center" vertical="top"/>
    </xf>
    <xf numFmtId="0" fontId="8" fillId="0" borderId="0" xfId="0" applyFont="1" applyBorder="1" applyAlignment="1">
      <alignment vertical="top" wrapText="1"/>
    </xf>
    <xf numFmtId="0" fontId="9" fillId="0" borderId="0" xfId="6" applyBorder="1" applyAlignment="1">
      <alignment horizontal="center" vertical="center" wrapText="1"/>
    </xf>
    <xf numFmtId="0" fontId="8" fillId="0" borderId="0" xfId="0" applyFont="1" applyBorder="1" applyAlignment="1">
      <alignment vertical="top"/>
    </xf>
    <xf numFmtId="0" fontId="0" fillId="0" borderId="0" xfId="49">
      <alignment vertical="center"/>
    </xf>
    <xf numFmtId="0" fontId="0" fillId="5" borderId="1" xfId="49" applyFill="1" applyBorder="1">
      <alignment vertical="center"/>
    </xf>
    <xf numFmtId="0" fontId="0" fillId="5" borderId="2" xfId="49" applyFill="1" applyBorder="1">
      <alignment vertical="center"/>
    </xf>
    <xf numFmtId="0" fontId="0" fillId="5" borderId="3" xfId="49" applyFill="1" applyBorder="1">
      <alignment vertical="center"/>
    </xf>
    <xf numFmtId="0" fontId="10" fillId="5" borderId="32" xfId="49" applyFont="1" applyFill="1" applyBorder="1" applyAlignment="1">
      <alignment horizontal="center" vertical="center"/>
    </xf>
    <xf numFmtId="0" fontId="10" fillId="5" borderId="0" xfId="49" applyFont="1" applyFill="1" applyAlignment="1">
      <alignment horizontal="center" vertical="center"/>
    </xf>
    <xf numFmtId="0" fontId="10" fillId="5" borderId="10" xfId="49" applyFont="1" applyFill="1" applyBorder="1" applyAlignment="1">
      <alignment horizontal="center" vertical="center"/>
    </xf>
    <xf numFmtId="0" fontId="11" fillId="0" borderId="0" xfId="49" applyFont="1" applyAlignment="1">
      <alignment horizontal="centerContinuous" vertical="center"/>
    </xf>
    <xf numFmtId="0" fontId="1" fillId="5" borderId="32" xfId="49" applyFont="1" applyFill="1" applyBorder="1" applyAlignment="1">
      <alignment horizontal="centerContinuous" vertical="center"/>
    </xf>
    <xf numFmtId="0" fontId="11" fillId="5" borderId="0" xfId="49" applyFont="1" applyFill="1" applyAlignment="1">
      <alignment horizontal="centerContinuous" vertical="center"/>
    </xf>
    <xf numFmtId="0" fontId="11" fillId="5" borderId="10" xfId="49" applyFont="1" applyFill="1" applyBorder="1" applyAlignment="1">
      <alignment horizontal="centerContinuous" vertical="center"/>
    </xf>
    <xf numFmtId="0" fontId="1" fillId="5" borderId="33" xfId="49" applyFont="1" applyFill="1" applyBorder="1" applyAlignment="1">
      <alignment horizontal="left" vertical="center"/>
    </xf>
    <xf numFmtId="0" fontId="12" fillId="5" borderId="34" xfId="49" applyFont="1" applyFill="1" applyBorder="1">
      <alignment vertical="center"/>
    </xf>
    <xf numFmtId="0" fontId="2" fillId="5" borderId="34" xfId="49" applyFont="1" applyFill="1" applyBorder="1">
      <alignment vertical="center"/>
    </xf>
    <xf numFmtId="0" fontId="12" fillId="5" borderId="35" xfId="49" applyFont="1" applyFill="1" applyBorder="1">
      <alignment vertical="center"/>
    </xf>
    <xf numFmtId="0" fontId="13" fillId="0" borderId="0" xfId="49" applyFont="1">
      <alignment vertical="center"/>
    </xf>
    <xf numFmtId="0" fontId="14" fillId="0" borderId="0" xfId="49" applyFont="1">
      <alignment vertical="center"/>
    </xf>
    <xf numFmtId="0" fontId="15" fillId="5" borderId="32" xfId="49" applyFont="1" applyFill="1" applyBorder="1" applyAlignment="1">
      <alignment horizontal="left" vertical="center"/>
    </xf>
    <xf numFmtId="0" fontId="12" fillId="5" borderId="0" xfId="49" applyFont="1" applyFill="1">
      <alignment vertical="center"/>
    </xf>
    <xf numFmtId="0" fontId="2" fillId="5" borderId="0" xfId="49" applyFont="1" applyFill="1">
      <alignment vertical="center"/>
    </xf>
    <xf numFmtId="0" fontId="12" fillId="5" borderId="10" xfId="49" applyFont="1" applyFill="1" applyBorder="1">
      <alignment vertical="center"/>
    </xf>
    <xf numFmtId="0" fontId="15" fillId="6" borderId="32" xfId="49" applyFont="1" applyFill="1" applyBorder="1" applyAlignment="1">
      <alignment horizontal="left" vertical="center"/>
    </xf>
    <xf numFmtId="0" fontId="15" fillId="6" borderId="0" xfId="49" applyFont="1" applyFill="1" applyAlignment="1">
      <alignment horizontal="left" vertical="center"/>
    </xf>
    <xf numFmtId="0" fontId="15" fillId="6" borderId="10" xfId="49" applyFont="1" applyFill="1" applyBorder="1" applyAlignment="1">
      <alignment horizontal="left" vertical="center"/>
    </xf>
    <xf numFmtId="0" fontId="3" fillId="0" borderId="0" xfId="49" applyFont="1">
      <alignment vertical="center"/>
    </xf>
    <xf numFmtId="0" fontId="16" fillId="0" borderId="0" xfId="49" applyFont="1">
      <alignment vertical="center"/>
    </xf>
    <xf numFmtId="0" fontId="15" fillId="5" borderId="0" xfId="49" applyFont="1" applyFill="1" applyBorder="1" applyAlignment="1">
      <alignment horizontal="left" vertical="center"/>
    </xf>
    <xf numFmtId="0" fontId="15" fillId="5" borderId="10" xfId="49" applyFont="1" applyFill="1" applyBorder="1" applyAlignment="1">
      <alignment horizontal="left" vertical="center"/>
    </xf>
    <xf numFmtId="0" fontId="15" fillId="5" borderId="0" xfId="49" applyFont="1" applyFill="1" applyAlignment="1">
      <alignment horizontal="left" vertical="center"/>
    </xf>
    <xf numFmtId="0" fontId="17" fillId="6" borderId="36" xfId="49" applyFont="1" applyFill="1" applyBorder="1">
      <alignment vertical="center"/>
    </xf>
    <xf numFmtId="0" fontId="14" fillId="5" borderId="37" xfId="49" applyFont="1" applyFill="1" applyBorder="1">
      <alignment vertical="center"/>
    </xf>
    <xf numFmtId="0" fontId="14" fillId="5" borderId="38" xfId="49" applyFont="1" applyFill="1" applyBorder="1">
      <alignment vertical="center"/>
    </xf>
    <xf numFmtId="0" fontId="14" fillId="5" borderId="14" xfId="49" applyFont="1" applyFill="1" applyBorder="1">
      <alignment vertical="center"/>
    </xf>
    <xf numFmtId="0" fontId="15" fillId="6" borderId="32" xfId="49" applyFont="1" applyFill="1" applyBorder="1">
      <alignment vertical="center"/>
    </xf>
    <xf numFmtId="0" fontId="18" fillId="6" borderId="0" xfId="49" applyFont="1" applyFill="1">
      <alignment vertical="center"/>
    </xf>
    <xf numFmtId="0" fontId="15" fillId="6" borderId="0" xfId="49" applyFont="1" applyFill="1" applyAlignment="1">
      <alignment horizontal="centerContinuous" vertical="center"/>
    </xf>
    <xf numFmtId="0" fontId="15" fillId="6" borderId="10" xfId="49" applyFont="1" applyFill="1" applyBorder="1" applyAlignment="1">
      <alignment horizontal="centerContinuous" vertical="center"/>
    </xf>
    <xf numFmtId="0" fontId="15" fillId="6" borderId="0" xfId="49" applyFont="1" applyFill="1">
      <alignment vertical="center"/>
    </xf>
    <xf numFmtId="0" fontId="15" fillId="6" borderId="10" xfId="49" applyFont="1" applyFill="1" applyBorder="1">
      <alignment vertical="center"/>
    </xf>
    <xf numFmtId="0" fontId="15" fillId="6" borderId="39" xfId="49" applyFont="1" applyFill="1" applyBorder="1" applyAlignment="1">
      <alignment horizontal="left" vertical="center"/>
    </xf>
    <xf numFmtId="0" fontId="15" fillId="6" borderId="40" xfId="49" applyFont="1" applyFill="1" applyBorder="1" applyAlignment="1">
      <alignment horizontal="left" vertical="center"/>
    </xf>
    <xf numFmtId="0" fontId="15" fillId="6" borderId="41" xfId="49" applyFont="1" applyFill="1" applyBorder="1" applyAlignment="1">
      <alignment horizontal="left" vertical="center"/>
    </xf>
    <xf numFmtId="0" fontId="19" fillId="0" borderId="42" xfId="49" applyFont="1" applyBorder="1">
      <alignment vertical="center"/>
    </xf>
    <xf numFmtId="0" fontId="20" fillId="0" borderId="0" xfId="49" applyFont="1">
      <alignment vertical="center"/>
    </xf>
    <xf numFmtId="0" fontId="19" fillId="0" borderId="0" xfId="49" applyFont="1">
      <alignment vertical="center"/>
    </xf>
    <xf numFmtId="0" fontId="3" fillId="0" borderId="0" xfId="49" applyFont="1" applyAlignment="1">
      <alignment horizontal="centerContinuous" vertical="center"/>
    </xf>
    <xf numFmtId="0" fontId="1" fillId="0" borderId="1" xfId="49" applyFont="1" applyBorder="1" applyAlignment="1" applyProtection="1">
      <alignment horizontal="centerContinuous" vertical="center"/>
      <protection hidden="1"/>
    </xf>
    <xf numFmtId="0" fontId="11" fillId="0" borderId="2" xfId="49" applyFont="1" applyBorder="1" applyAlignment="1" applyProtection="1">
      <alignment horizontal="centerContinuous" vertical="center"/>
      <protection hidden="1"/>
    </xf>
    <xf numFmtId="0" fontId="21" fillId="0" borderId="32" xfId="49" applyFont="1" applyBorder="1" applyAlignment="1" applyProtection="1">
      <alignment horizontal="centerContinuous" vertical="center"/>
      <protection hidden="1"/>
    </xf>
    <xf numFmtId="0" fontId="11" fillId="0" borderId="0" xfId="49" applyFont="1" applyAlignment="1" applyProtection="1">
      <alignment horizontal="centerContinuous" vertical="center"/>
      <protection hidden="1"/>
    </xf>
    <xf numFmtId="0" fontId="0" fillId="0" borderId="32" xfId="0" applyBorder="1"/>
    <xf numFmtId="0" fontId="11" fillId="0" borderId="0" xfId="0" applyFont="1" applyAlignment="1">
      <alignment horizontal="right" vertical="center"/>
    </xf>
    <xf numFmtId="0" fontId="11" fillId="0" borderId="43" xfId="0" applyFont="1" applyBorder="1" applyAlignment="1" applyProtection="1">
      <alignment horizontal="center" vertical="center"/>
      <protection locked="0"/>
    </xf>
    <xf numFmtId="0" fontId="11" fillId="0" borderId="0" xfId="0" applyFont="1" applyAlignment="1">
      <alignment horizontal="right"/>
    </xf>
    <xf numFmtId="0" fontId="19" fillId="0" borderId="39" xfId="49" applyFont="1" applyBorder="1" applyProtection="1">
      <alignment vertical="center"/>
      <protection hidden="1"/>
    </xf>
    <xf numFmtId="0" fontId="20" fillId="0" borderId="40" xfId="49" applyFont="1" applyBorder="1" applyProtection="1">
      <alignment vertical="center"/>
      <protection hidden="1"/>
    </xf>
    <xf numFmtId="0" fontId="0" fillId="0" borderId="40" xfId="49" applyBorder="1" applyProtection="1">
      <alignment vertical="center"/>
      <protection hidden="1"/>
    </xf>
    <xf numFmtId="0" fontId="11" fillId="5" borderId="1" xfId="49" applyFont="1" applyFill="1" applyBorder="1" applyAlignment="1" applyProtection="1">
      <alignment horizontal="centerContinuous" vertical="center"/>
      <protection hidden="1"/>
    </xf>
    <xf numFmtId="0" fontId="20" fillId="5" borderId="2" xfId="49" applyFont="1" applyFill="1" applyBorder="1" applyAlignment="1" applyProtection="1">
      <alignment horizontal="centerContinuous" vertical="center"/>
      <protection hidden="1"/>
    </xf>
    <xf numFmtId="0" fontId="0" fillId="5" borderId="2" xfId="49" applyFill="1" applyBorder="1" applyAlignment="1" applyProtection="1">
      <alignment horizontal="centerContinuous" vertical="center"/>
      <protection hidden="1"/>
    </xf>
    <xf numFmtId="0" fontId="20" fillId="7" borderId="44" xfId="49" applyFont="1" applyFill="1" applyBorder="1" applyAlignment="1" applyProtection="1">
      <alignment horizontal="center" vertical="center" wrapText="1"/>
      <protection hidden="1"/>
    </xf>
    <xf numFmtId="0" fontId="20" fillId="7" borderId="45" xfId="49" applyFont="1" applyFill="1" applyBorder="1" applyAlignment="1">
      <alignment horizontal="center" vertical="center" wrapText="1"/>
    </xf>
    <xf numFmtId="0" fontId="20" fillId="8" borderId="46" xfId="49" applyFont="1" applyFill="1" applyBorder="1" applyAlignment="1">
      <alignment horizontal="center" vertical="center" wrapText="1"/>
    </xf>
    <xf numFmtId="0" fontId="22" fillId="9" borderId="47" xfId="49" applyFont="1" applyFill="1" applyBorder="1" applyAlignment="1" applyProtection="1">
      <alignment horizontal="center" vertical="center"/>
      <protection locked="0"/>
    </xf>
    <xf numFmtId="0" fontId="22" fillId="9" borderId="48" xfId="49" applyFont="1" applyFill="1" applyBorder="1" applyAlignment="1" applyProtection="1">
      <alignment horizontal="center" vertical="center"/>
      <protection locked="0"/>
    </xf>
    <xf numFmtId="178" fontId="22" fillId="9" borderId="48" xfId="49" applyNumberFormat="1" applyFont="1" applyFill="1" applyBorder="1" applyAlignment="1" applyProtection="1">
      <alignment horizontal="center" vertical="center"/>
      <protection locked="0"/>
    </xf>
    <xf numFmtId="3" fontId="22" fillId="9" borderId="48" xfId="49" applyNumberFormat="1" applyFont="1" applyFill="1" applyBorder="1" applyAlignment="1" applyProtection="1">
      <alignment horizontal="center" vertical="center"/>
      <protection locked="0"/>
    </xf>
    <xf numFmtId="179" fontId="22" fillId="9" borderId="48" xfId="49" applyNumberFormat="1" applyFont="1" applyFill="1" applyBorder="1" applyProtection="1">
      <alignment vertical="center"/>
      <protection locked="0"/>
    </xf>
    <xf numFmtId="0" fontId="22" fillId="9" borderId="49" xfId="49" applyFont="1" applyFill="1" applyBorder="1" applyAlignment="1" applyProtection="1">
      <alignment horizontal="center" vertical="center"/>
      <protection locked="0"/>
    </xf>
    <xf numFmtId="0" fontId="22" fillId="9" borderId="50" xfId="49" applyFont="1" applyFill="1" applyBorder="1" applyAlignment="1" applyProtection="1">
      <alignment horizontal="center" vertical="center"/>
      <protection locked="0"/>
    </xf>
    <xf numFmtId="0" fontId="22" fillId="9" borderId="51" xfId="49" applyFont="1" applyFill="1" applyBorder="1" applyAlignment="1" applyProtection="1">
      <alignment horizontal="center" vertical="center"/>
      <protection locked="0"/>
    </xf>
    <xf numFmtId="178" fontId="22" fillId="9" borderId="51" xfId="49" applyNumberFormat="1" applyFont="1" applyFill="1" applyBorder="1" applyAlignment="1" applyProtection="1">
      <alignment horizontal="center" vertical="center"/>
      <protection locked="0"/>
    </xf>
    <xf numFmtId="3" fontId="22" fillId="9" borderId="51" xfId="49" applyNumberFormat="1" applyFont="1" applyFill="1" applyBorder="1" applyAlignment="1" applyProtection="1">
      <alignment horizontal="center" vertical="center"/>
      <protection locked="0"/>
    </xf>
    <xf numFmtId="179" fontId="22" fillId="9" borderId="51" xfId="49" applyNumberFormat="1" applyFont="1" applyFill="1" applyBorder="1" applyProtection="1">
      <alignment vertical="center"/>
      <protection locked="0"/>
    </xf>
    <xf numFmtId="0" fontId="11" fillId="10" borderId="52" xfId="49" applyFont="1" applyFill="1" applyBorder="1" applyAlignment="1">
      <alignment horizontal="centerContinuous" vertical="center"/>
    </xf>
    <xf numFmtId="0" fontId="23" fillId="10" borderId="53" xfId="49" applyFont="1" applyFill="1" applyBorder="1" applyAlignment="1">
      <alignment horizontal="centerContinuous" vertical="center"/>
    </xf>
    <xf numFmtId="0" fontId="24" fillId="10" borderId="53" xfId="49" applyFont="1" applyFill="1" applyBorder="1" applyAlignment="1">
      <alignment horizontal="centerContinuous" vertical="center"/>
    </xf>
    <xf numFmtId="0" fontId="0" fillId="10" borderId="53" xfId="49" applyFill="1" applyBorder="1" applyAlignment="1">
      <alignment horizontal="centerContinuous" vertical="center"/>
    </xf>
    <xf numFmtId="0" fontId="0" fillId="10" borderId="54" xfId="49" applyFill="1" applyBorder="1" applyAlignment="1">
      <alignment horizontal="centerContinuous" vertical="center"/>
    </xf>
    <xf numFmtId="0" fontId="25" fillId="0" borderId="55" xfId="49" applyFont="1" applyBorder="1" applyAlignment="1">
      <alignment horizontal="center" vertical="center"/>
    </xf>
    <xf numFmtId="0" fontId="25" fillId="0" borderId="48" xfId="49" applyFont="1" applyBorder="1" applyAlignment="1">
      <alignment horizontal="right" vertical="center"/>
    </xf>
    <xf numFmtId="0" fontId="25" fillId="0" borderId="48" xfId="49" applyFont="1" applyBorder="1" applyAlignment="1">
      <alignment horizontal="center" vertical="center"/>
    </xf>
    <xf numFmtId="0" fontId="25" fillId="0" borderId="56" xfId="49" applyFont="1" applyBorder="1" applyAlignment="1">
      <alignment horizontal="center" vertical="center"/>
    </xf>
    <xf numFmtId="0" fontId="8" fillId="0" borderId="57" xfId="49" applyFont="1" applyBorder="1" applyAlignment="1">
      <alignment horizontal="center" vertical="center"/>
    </xf>
    <xf numFmtId="180" fontId="8" fillId="0" borderId="58" xfId="49" applyNumberFormat="1" applyFont="1" applyBorder="1" applyAlignment="1">
      <alignment horizontal="center" vertical="center"/>
    </xf>
    <xf numFmtId="8" fontId="8" fillId="0" borderId="59" xfId="49" applyNumberFormat="1" applyFont="1" applyBorder="1" applyAlignment="1">
      <alignment horizontal="center" vertical="center"/>
    </xf>
    <xf numFmtId="10" fontId="8" fillId="0" borderId="59" xfId="49" applyNumberFormat="1" applyFont="1" applyBorder="1" applyAlignment="1">
      <alignment horizontal="center" vertical="center"/>
    </xf>
    <xf numFmtId="180" fontId="8" fillId="0" borderId="59" xfId="49" applyNumberFormat="1" applyFont="1" applyBorder="1" applyAlignment="1">
      <alignment horizontal="center" vertical="center"/>
    </xf>
    <xf numFmtId="179" fontId="8" fillId="0" borderId="59" xfId="49" applyNumberFormat="1" applyFont="1" applyBorder="1" applyAlignment="1">
      <alignment horizontal="center" vertical="center"/>
    </xf>
    <xf numFmtId="10" fontId="22" fillId="0" borderId="60" xfId="49" applyNumberFormat="1" applyFont="1" applyBorder="1" applyAlignment="1">
      <alignment horizontal="center" vertical="center"/>
    </xf>
    <xf numFmtId="1" fontId="0" fillId="0" borderId="61" xfId="49" applyNumberFormat="1" applyBorder="1" applyAlignment="1">
      <alignment horizontal="center" vertical="center"/>
    </xf>
    <xf numFmtId="0" fontId="0" fillId="0" borderId="62" xfId="49" applyBorder="1">
      <alignment vertical="center"/>
    </xf>
    <xf numFmtId="0" fontId="0" fillId="0" borderId="63" xfId="49" applyBorder="1">
      <alignment vertical="center"/>
    </xf>
    <xf numFmtId="0" fontId="22" fillId="0" borderId="64" xfId="49" applyFont="1" applyBorder="1" applyAlignment="1">
      <alignment horizontal="center" vertical="center"/>
    </xf>
    <xf numFmtId="0" fontId="11" fillId="0" borderId="3" xfId="49" applyFont="1" applyBorder="1" applyAlignment="1" applyProtection="1">
      <alignment horizontal="centerContinuous" vertical="center"/>
      <protection hidden="1"/>
    </xf>
    <xf numFmtId="0" fontId="1" fillId="0" borderId="2" xfId="49" applyFont="1" applyBorder="1" applyAlignment="1" applyProtection="1">
      <alignment horizontal="centerContinuous" vertical="center"/>
      <protection hidden="1"/>
    </xf>
    <xf numFmtId="0" fontId="21" fillId="0" borderId="2" xfId="49" applyFont="1" applyBorder="1" applyAlignment="1" applyProtection="1">
      <alignment horizontal="centerContinuous" vertical="center"/>
      <protection hidden="1"/>
    </xf>
    <xf numFmtId="0" fontId="11" fillId="0" borderId="10" xfId="49" applyFont="1" applyBorder="1" applyAlignment="1" applyProtection="1">
      <alignment horizontal="centerContinuous" vertical="center"/>
      <protection hidden="1"/>
    </xf>
    <xf numFmtId="0" fontId="21" fillId="0" borderId="0" xfId="49" applyFont="1" applyAlignment="1" applyProtection="1">
      <alignment horizontal="centerContinuous" vertical="center"/>
      <protection hidden="1"/>
    </xf>
    <xf numFmtId="0" fontId="0" fillId="0" borderId="10" xfId="0" applyBorder="1"/>
    <xf numFmtId="0" fontId="11" fillId="0" borderId="40" xfId="49" applyFont="1" applyBorder="1" applyAlignment="1" applyProtection="1">
      <alignment horizontal="centerContinuous" vertical="center"/>
      <protection hidden="1"/>
    </xf>
    <xf numFmtId="0" fontId="11" fillId="0" borderId="41" xfId="49" applyFont="1" applyBorder="1" applyAlignment="1" applyProtection="1">
      <alignment horizontal="centerContinuous" vertical="center"/>
      <protection hidden="1"/>
    </xf>
    <xf numFmtId="0" fontId="0" fillId="5" borderId="3" xfId="49" applyFill="1" applyBorder="1" applyAlignment="1" applyProtection="1">
      <alignment horizontal="centerContinuous" vertical="center"/>
      <protection hidden="1"/>
    </xf>
    <xf numFmtId="0" fontId="11" fillId="5" borderId="2" xfId="49" applyFont="1" applyFill="1" applyBorder="1" applyAlignment="1" applyProtection="1">
      <alignment horizontal="centerContinuous" vertical="center"/>
      <protection hidden="1"/>
    </xf>
    <xf numFmtId="0" fontId="20" fillId="11" borderId="45" xfId="49" applyFont="1" applyFill="1" applyBorder="1" applyAlignment="1">
      <alignment horizontal="center" vertical="center" wrapText="1"/>
    </xf>
    <xf numFmtId="0" fontId="20" fillId="12" borderId="65" xfId="49" applyFont="1" applyFill="1" applyBorder="1" applyAlignment="1">
      <alignment horizontal="center" vertical="center" wrapText="1"/>
    </xf>
    <xf numFmtId="0" fontId="20" fillId="7" borderId="66" xfId="49" applyFont="1" applyFill="1" applyBorder="1" applyAlignment="1">
      <alignment horizontal="center" vertical="center" wrapText="1"/>
    </xf>
    <xf numFmtId="2" fontId="22" fillId="9" borderId="48" xfId="49" applyNumberFormat="1" applyFont="1" applyFill="1" applyBorder="1" applyAlignment="1" applyProtection="1">
      <alignment horizontal="center" vertical="center"/>
      <protection locked="0"/>
    </xf>
    <xf numFmtId="9" fontId="22" fillId="11" borderId="48" xfId="49" applyNumberFormat="1" applyFont="1" applyFill="1" applyBorder="1" applyAlignment="1" applyProtection="1">
      <alignment horizontal="center" vertical="center"/>
      <protection locked="0"/>
    </xf>
    <xf numFmtId="9" fontId="22" fillId="12" borderId="67" xfId="49" applyNumberFormat="1" applyFont="1" applyFill="1" applyBorder="1" applyAlignment="1" applyProtection="1">
      <alignment horizontal="center" vertical="center"/>
      <protection locked="0"/>
    </xf>
    <xf numFmtId="0" fontId="22" fillId="0" borderId="68" xfId="49" applyFont="1" applyBorder="1" applyAlignment="1" applyProtection="1">
      <alignment horizontal="center" vertical="center"/>
      <protection hidden="1"/>
    </xf>
    <xf numFmtId="2" fontId="22" fillId="9" borderId="51" xfId="49" applyNumberFormat="1" applyFont="1" applyFill="1" applyBorder="1" applyAlignment="1" applyProtection="1">
      <alignment horizontal="center" vertical="center"/>
      <protection locked="0"/>
    </xf>
    <xf numFmtId="9" fontId="22" fillId="11" borderId="51" xfId="49" applyNumberFormat="1" applyFont="1" applyFill="1" applyBorder="1" applyAlignment="1" applyProtection="1">
      <alignment horizontal="center" vertical="center"/>
      <protection locked="0"/>
    </xf>
    <xf numFmtId="9" fontId="22" fillId="12" borderId="69" xfId="49" applyNumberFormat="1" applyFont="1" applyFill="1" applyBorder="1" applyAlignment="1" applyProtection="1">
      <alignment horizontal="center" vertical="center"/>
      <protection locked="0"/>
    </xf>
    <xf numFmtId="0" fontId="22" fillId="0" borderId="70" xfId="49" applyFont="1" applyBorder="1" applyAlignment="1" applyProtection="1">
      <alignment horizontal="center" vertical="center"/>
      <protection hidden="1"/>
    </xf>
    <xf numFmtId="0" fontId="0" fillId="0" borderId="2" xfId="49" applyBorder="1" applyAlignment="1" applyProtection="1">
      <alignment horizontal="centerContinuous" vertical="center"/>
      <protection hidden="1"/>
    </xf>
    <xf numFmtId="0" fontId="0" fillId="0" borderId="0" xfId="49" applyAlignment="1" applyProtection="1">
      <alignment horizontal="centerContinuous" vertical="center"/>
      <protection hidden="1"/>
    </xf>
    <xf numFmtId="0" fontId="0" fillId="0" borderId="0" xfId="49" applyProtection="1">
      <alignment vertical="center"/>
      <protection hidden="1"/>
    </xf>
    <xf numFmtId="0" fontId="20" fillId="13" borderId="45" xfId="49" applyFont="1" applyFill="1" applyBorder="1" applyAlignment="1">
      <alignment horizontal="center" vertical="center" wrapText="1"/>
    </xf>
    <xf numFmtId="0" fontId="20" fillId="10" borderId="45" xfId="49" applyFont="1" applyFill="1" applyBorder="1" applyAlignment="1">
      <alignment horizontal="center" vertical="center" wrapText="1"/>
    </xf>
    <xf numFmtId="10" fontId="22" fillId="0" borderId="68" xfId="49" applyNumberFormat="1" applyFont="1" applyBorder="1" applyAlignment="1" applyProtection="1">
      <alignment horizontal="center" vertical="center"/>
      <protection hidden="1"/>
    </xf>
    <xf numFmtId="179" fontId="20" fillId="0" borderId="48" xfId="49" applyNumberFormat="1" applyFont="1" applyBorder="1" applyProtection="1">
      <alignment vertical="center"/>
      <protection hidden="1"/>
    </xf>
    <xf numFmtId="179" fontId="22" fillId="0" borderId="48" xfId="49" applyNumberFormat="1" applyFont="1" applyBorder="1" applyProtection="1">
      <alignment vertical="center"/>
      <protection hidden="1"/>
    </xf>
    <xf numFmtId="10" fontId="22" fillId="0" borderId="48" xfId="49" applyNumberFormat="1" applyFont="1" applyBorder="1" applyAlignment="1" applyProtection="1">
      <alignment horizontal="center" vertical="center"/>
      <protection hidden="1"/>
    </xf>
    <xf numFmtId="179" fontId="22" fillId="10" borderId="48" xfId="49" applyNumberFormat="1" applyFont="1" applyFill="1" applyBorder="1" applyProtection="1">
      <alignment vertical="center"/>
      <protection hidden="1"/>
    </xf>
    <xf numFmtId="179" fontId="22" fillId="11" borderId="48" xfId="49" applyNumberFormat="1" applyFont="1" applyFill="1" applyBorder="1" applyProtection="1">
      <alignment vertical="center"/>
      <protection hidden="1"/>
    </xf>
    <xf numFmtId="10" fontId="22" fillId="0" borderId="70" xfId="49" applyNumberFormat="1" applyFont="1" applyBorder="1" applyAlignment="1" applyProtection="1">
      <alignment horizontal="center" vertical="center"/>
      <protection hidden="1"/>
    </xf>
    <xf numFmtId="179" fontId="20" fillId="0" borderId="51" xfId="49" applyNumberFormat="1" applyFont="1" applyBorder="1" applyProtection="1">
      <alignment vertical="center"/>
      <protection hidden="1"/>
    </xf>
    <xf numFmtId="179" fontId="22" fillId="0" borderId="51" xfId="49" applyNumberFormat="1" applyFont="1" applyBorder="1" applyProtection="1">
      <alignment vertical="center"/>
      <protection hidden="1"/>
    </xf>
    <xf numFmtId="10" fontId="22" fillId="0" borderId="51" xfId="49" applyNumberFormat="1" applyFont="1" applyBorder="1" applyAlignment="1" applyProtection="1">
      <alignment horizontal="center" vertical="center"/>
      <protection hidden="1"/>
    </xf>
    <xf numFmtId="179" fontId="22" fillId="10" borderId="51" xfId="49" applyNumberFormat="1" applyFont="1" applyFill="1" applyBorder="1" applyProtection="1">
      <alignment vertical="center"/>
      <protection hidden="1"/>
    </xf>
    <xf numFmtId="179" fontId="22" fillId="11" borderId="51" xfId="49" applyNumberFormat="1" applyFont="1" applyFill="1" applyBorder="1" applyProtection="1">
      <alignment vertical="center"/>
      <protection hidden="1"/>
    </xf>
    <xf numFmtId="0" fontId="26" fillId="0" borderId="0" xfId="49" applyFont="1" applyAlignment="1">
      <alignment horizontal="right" vertical="center"/>
    </xf>
    <xf numFmtId="0" fontId="26" fillId="0" borderId="0" xfId="49" applyFont="1">
      <alignment vertical="center"/>
    </xf>
    <xf numFmtId="0" fontId="26" fillId="0" borderId="0" xfId="49" applyFont="1" applyAlignment="1">
      <alignment horizontal="center" vertical="center"/>
    </xf>
    <xf numFmtId="0" fontId="0" fillId="0" borderId="3" xfId="49" applyBorder="1" applyAlignment="1" applyProtection="1">
      <alignment horizontal="centerContinuous" vertical="center"/>
      <protection hidden="1"/>
    </xf>
    <xf numFmtId="0" fontId="0" fillId="0" borderId="10" xfId="49" applyBorder="1" applyAlignment="1" applyProtection="1">
      <alignment horizontal="centerContinuous" vertical="center"/>
      <protection hidden="1"/>
    </xf>
    <xf numFmtId="0" fontId="0" fillId="0" borderId="10" xfId="49" applyBorder="1" applyProtection="1">
      <alignment vertical="center"/>
      <protection hidden="1"/>
    </xf>
    <xf numFmtId="0" fontId="0" fillId="0" borderId="32" xfId="49" applyBorder="1" applyProtection="1">
      <alignment vertical="center"/>
      <protection hidden="1"/>
    </xf>
    <xf numFmtId="0" fontId="11" fillId="5" borderId="1" xfId="49" applyFont="1" applyFill="1" applyBorder="1" applyAlignment="1" applyProtection="1">
      <alignment horizontal="center" vertical="center"/>
      <protection hidden="1"/>
    </xf>
    <xf numFmtId="0" fontId="11" fillId="5" borderId="2" xfId="49" applyFont="1" applyFill="1" applyBorder="1" applyAlignment="1" applyProtection="1">
      <alignment horizontal="center" vertical="center"/>
      <protection hidden="1"/>
    </xf>
    <xf numFmtId="0" fontId="20" fillId="14" borderId="45" xfId="49" applyFont="1" applyFill="1" applyBorder="1" applyAlignment="1">
      <alignment horizontal="center" vertical="center" wrapText="1"/>
    </xf>
    <xf numFmtId="0" fontId="20" fillId="15" borderId="45" xfId="49" applyFont="1" applyFill="1" applyBorder="1" applyAlignment="1">
      <alignment horizontal="center" vertical="center" wrapText="1"/>
    </xf>
    <xf numFmtId="0" fontId="20" fillId="8" borderId="65" xfId="49" applyFont="1" applyFill="1" applyBorder="1" applyAlignment="1">
      <alignment horizontal="center" vertical="center" wrapText="1"/>
    </xf>
    <xf numFmtId="0" fontId="20" fillId="7" borderId="44" xfId="49" applyFont="1" applyFill="1" applyBorder="1" applyAlignment="1">
      <alignment horizontal="center" vertical="center" wrapText="1"/>
    </xf>
    <xf numFmtId="10" fontId="22" fillId="0" borderId="48" xfId="49" applyNumberFormat="1" applyFont="1" applyBorder="1" applyProtection="1">
      <alignment vertical="center"/>
      <protection hidden="1"/>
    </xf>
    <xf numFmtId="180" fontId="22" fillId="0" borderId="48" xfId="49" applyNumberFormat="1" applyFont="1" applyBorder="1" applyProtection="1">
      <alignment vertical="center"/>
      <protection hidden="1"/>
    </xf>
    <xf numFmtId="179" fontId="22" fillId="12" borderId="48" xfId="49" applyNumberFormat="1" applyFont="1" applyFill="1" applyBorder="1" applyProtection="1">
      <alignment vertical="center"/>
      <protection hidden="1"/>
    </xf>
    <xf numFmtId="181" fontId="27" fillId="0" borderId="67" xfId="49" applyNumberFormat="1" applyFont="1" applyBorder="1" applyProtection="1">
      <alignment vertical="center"/>
      <protection hidden="1"/>
    </xf>
    <xf numFmtId="0" fontId="22" fillId="0" borderId="47" xfId="49" applyFont="1" applyBorder="1" applyAlignment="1" applyProtection="1">
      <alignment horizontal="center" vertical="center"/>
      <protection hidden="1"/>
    </xf>
    <xf numFmtId="1" fontId="22" fillId="0" borderId="48" xfId="49" applyNumberFormat="1" applyFont="1" applyBorder="1" applyAlignment="1" applyProtection="1">
      <alignment horizontal="center" vertical="center"/>
      <protection hidden="1"/>
    </xf>
    <xf numFmtId="8" fontId="22" fillId="9" borderId="48" xfId="49" applyNumberFormat="1" applyFont="1" applyFill="1" applyBorder="1" applyAlignment="1" applyProtection="1">
      <alignment horizontal="right" vertical="center"/>
      <protection locked="0"/>
    </xf>
    <xf numFmtId="1" fontId="22" fillId="0" borderId="59" xfId="49" applyNumberFormat="1" applyFont="1" applyBorder="1" applyAlignment="1" applyProtection="1">
      <alignment horizontal="center" vertical="center"/>
      <protection hidden="1"/>
    </xf>
    <xf numFmtId="178" fontId="22" fillId="9" borderId="59" xfId="49" applyNumberFormat="1" applyFont="1" applyFill="1" applyBorder="1" applyAlignment="1" applyProtection="1">
      <alignment horizontal="center" vertical="center"/>
      <protection locked="0"/>
    </xf>
    <xf numFmtId="8" fontId="22" fillId="9" borderId="59" xfId="49" applyNumberFormat="1" applyFont="1" applyFill="1" applyBorder="1" applyAlignment="1" applyProtection="1">
      <alignment horizontal="right" vertical="center"/>
      <protection locked="0"/>
    </xf>
    <xf numFmtId="178" fontId="22" fillId="9" borderId="71" xfId="49" applyNumberFormat="1" applyFont="1" applyFill="1" applyBorder="1" applyAlignment="1" applyProtection="1">
      <alignment horizontal="center" vertical="center"/>
      <protection locked="0"/>
    </xf>
    <xf numFmtId="1" fontId="22" fillId="0" borderId="71" xfId="49" applyNumberFormat="1" applyFont="1" applyBorder="1" applyAlignment="1" applyProtection="1">
      <alignment horizontal="center" vertical="center"/>
      <protection hidden="1"/>
    </xf>
    <xf numFmtId="8" fontId="22" fillId="9" borderId="71" xfId="49" applyNumberFormat="1" applyFont="1" applyFill="1" applyBorder="1" applyAlignment="1" applyProtection="1">
      <alignment horizontal="right" vertical="center"/>
      <protection locked="0"/>
    </xf>
    <xf numFmtId="178" fontId="22" fillId="16" borderId="58" xfId="49" applyNumberFormat="1" applyFont="1" applyFill="1" applyBorder="1" applyAlignment="1" applyProtection="1">
      <alignment horizontal="center" vertical="center"/>
      <protection locked="0"/>
    </xf>
    <xf numFmtId="8" fontId="22" fillId="16" borderId="59" xfId="49" applyNumberFormat="1" applyFont="1" applyFill="1" applyBorder="1" applyAlignment="1" applyProtection="1">
      <alignment horizontal="right" vertical="center"/>
      <protection locked="0"/>
    </xf>
    <xf numFmtId="178" fontId="22" fillId="9" borderId="72" xfId="49" applyNumberFormat="1" applyFont="1" applyFill="1" applyBorder="1" applyAlignment="1" applyProtection="1">
      <alignment horizontal="center" vertical="center"/>
      <protection locked="0"/>
    </xf>
    <xf numFmtId="1" fontId="22" fillId="0" borderId="72" xfId="49" applyNumberFormat="1" applyFont="1" applyBorder="1" applyAlignment="1" applyProtection="1">
      <alignment horizontal="center" vertical="center"/>
      <protection hidden="1"/>
    </xf>
    <xf numFmtId="8" fontId="22" fillId="9" borderId="72" xfId="49" applyNumberFormat="1" applyFont="1" applyFill="1" applyBorder="1" applyAlignment="1" applyProtection="1">
      <alignment horizontal="right" vertical="center"/>
      <protection locked="0"/>
    </xf>
    <xf numFmtId="178" fontId="22" fillId="16" borderId="59" xfId="49" applyNumberFormat="1" applyFont="1" applyFill="1" applyBorder="1" applyAlignment="1" applyProtection="1">
      <alignment horizontal="center" vertical="center"/>
      <protection locked="0"/>
    </xf>
    <xf numFmtId="10" fontId="22" fillId="0" borderId="51" xfId="49" applyNumberFormat="1" applyFont="1" applyBorder="1" applyProtection="1">
      <alignment vertical="center"/>
      <protection hidden="1"/>
    </xf>
    <xf numFmtId="180" fontId="22" fillId="0" borderId="51" xfId="49" applyNumberFormat="1" applyFont="1" applyBorder="1" applyProtection="1">
      <alignment vertical="center"/>
      <protection hidden="1"/>
    </xf>
    <xf numFmtId="179" fontId="22" fillId="12" borderId="51" xfId="49" applyNumberFormat="1" applyFont="1" applyFill="1" applyBorder="1" applyProtection="1">
      <alignment vertical="center"/>
      <protection hidden="1"/>
    </xf>
    <xf numFmtId="181" fontId="27" fillId="0" borderId="69" xfId="49" applyNumberFormat="1" applyFont="1" applyBorder="1" applyProtection="1">
      <alignment vertical="center"/>
      <protection hidden="1"/>
    </xf>
    <xf numFmtId="0" fontId="22" fillId="0" borderId="50" xfId="49" applyFont="1" applyBorder="1" applyAlignment="1" applyProtection="1">
      <alignment horizontal="center" vertical="center"/>
      <protection hidden="1"/>
    </xf>
    <xf numFmtId="1" fontId="22" fillId="0" borderId="73" xfId="49" applyNumberFormat="1" applyFont="1" applyBorder="1" applyAlignment="1" applyProtection="1">
      <alignment horizontal="center" vertical="center"/>
      <protection hidden="1"/>
    </xf>
    <xf numFmtId="8" fontId="22" fillId="9" borderId="51" xfId="49" applyNumberFormat="1" applyFont="1" applyFill="1" applyBorder="1" applyAlignment="1" applyProtection="1">
      <alignment horizontal="right" vertical="center"/>
      <protection locked="0"/>
    </xf>
    <xf numFmtId="0" fontId="21" fillId="0" borderId="2" xfId="49" applyFont="1" applyBorder="1" applyAlignment="1" applyProtection="1">
      <alignment horizontal="center" vertical="center"/>
      <protection hidden="1"/>
    </xf>
    <xf numFmtId="0" fontId="21" fillId="0" borderId="0" xfId="49" applyFont="1" applyAlignment="1" applyProtection="1">
      <alignment horizontal="center" vertical="center"/>
      <protection hidden="1"/>
    </xf>
    <xf numFmtId="0" fontId="11" fillId="5" borderId="3" xfId="49" applyFont="1" applyFill="1" applyBorder="1" applyAlignment="1" applyProtection="1">
      <alignment horizontal="center" vertical="center"/>
      <protection hidden="1"/>
    </xf>
    <xf numFmtId="0" fontId="11" fillId="5" borderId="74" xfId="49" applyFont="1" applyFill="1" applyBorder="1" applyAlignment="1" applyProtection="1">
      <alignment horizontal="center" vertical="center"/>
      <protection hidden="1"/>
    </xf>
    <xf numFmtId="0" fontId="20" fillId="7" borderId="65" xfId="49" applyFont="1" applyFill="1" applyBorder="1" applyAlignment="1">
      <alignment horizontal="center" vertical="center" wrapText="1"/>
    </xf>
    <xf numFmtId="0" fontId="20" fillId="7" borderId="75" xfId="49" applyFont="1" applyFill="1" applyBorder="1" applyAlignment="1">
      <alignment horizontal="center" vertical="center" wrapText="1"/>
    </xf>
    <xf numFmtId="179" fontId="22" fillId="9" borderId="48" xfId="49" applyNumberFormat="1" applyFont="1" applyFill="1" applyBorder="1" applyAlignment="1" applyProtection="1">
      <alignment horizontal="right" vertical="center"/>
      <protection locked="0"/>
    </xf>
    <xf numFmtId="179" fontId="22" fillId="0" borderId="48" xfId="49" applyNumberFormat="1" applyFont="1" applyBorder="1" applyAlignment="1" applyProtection="1">
      <alignment horizontal="right" vertical="center"/>
      <protection hidden="1"/>
    </xf>
    <xf numFmtId="8" fontId="22" fillId="5" borderId="48" xfId="49" applyNumberFormat="1" applyFont="1" applyFill="1" applyBorder="1" applyProtection="1">
      <alignment vertical="center"/>
      <protection hidden="1"/>
    </xf>
    <xf numFmtId="182" fontId="22" fillId="5" borderId="59" xfId="49" applyNumberFormat="1" applyFont="1" applyFill="1" applyBorder="1" applyAlignment="1" applyProtection="1">
      <alignment horizontal="center" vertical="center"/>
      <protection hidden="1"/>
    </xf>
    <xf numFmtId="10" fontId="22" fillId="0" borderId="67" xfId="49" applyNumberFormat="1" applyFont="1" applyBorder="1" applyAlignment="1" applyProtection="1">
      <alignment horizontal="center" vertical="center"/>
      <protection hidden="1"/>
    </xf>
    <xf numFmtId="0" fontId="22" fillId="0" borderId="76" xfId="49" applyFont="1" applyBorder="1" applyAlignment="1" applyProtection="1">
      <alignment horizontal="center" vertical="center"/>
      <protection hidden="1"/>
    </xf>
    <xf numFmtId="179" fontId="22" fillId="0" borderId="59" xfId="49" applyNumberFormat="1" applyFont="1" applyBorder="1" applyProtection="1">
      <alignment vertical="center"/>
      <protection hidden="1"/>
    </xf>
    <xf numFmtId="179" fontId="22" fillId="0" borderId="59" xfId="49" applyNumberFormat="1" applyFont="1" applyBorder="1" applyAlignment="1" applyProtection="1">
      <alignment horizontal="right" vertical="center"/>
      <protection hidden="1"/>
    </xf>
    <xf numFmtId="8" fontId="22" fillId="5" borderId="59" xfId="49" applyNumberFormat="1" applyFont="1" applyFill="1" applyBorder="1" applyProtection="1">
      <alignment vertical="center"/>
      <protection hidden="1"/>
    </xf>
    <xf numFmtId="10" fontId="22" fillId="0" borderId="77" xfId="49" applyNumberFormat="1" applyFont="1" applyBorder="1" applyAlignment="1" applyProtection="1">
      <alignment horizontal="center" vertical="center"/>
      <protection hidden="1"/>
    </xf>
    <xf numFmtId="179" fontId="22" fillId="9" borderId="59" xfId="49" applyNumberFormat="1" applyFont="1" applyFill="1" applyBorder="1" applyAlignment="1" applyProtection="1">
      <alignment horizontal="right" vertical="center"/>
      <protection locked="0"/>
    </xf>
    <xf numFmtId="179" fontId="22" fillId="9" borderId="71" xfId="49" applyNumberFormat="1" applyFont="1" applyFill="1" applyBorder="1" applyAlignment="1" applyProtection="1">
      <alignment horizontal="right" vertical="center"/>
      <protection locked="0"/>
    </xf>
    <xf numFmtId="179" fontId="22" fillId="0" borderId="71" xfId="49" applyNumberFormat="1" applyFont="1" applyBorder="1" applyProtection="1">
      <alignment vertical="center"/>
      <protection hidden="1"/>
    </xf>
    <xf numFmtId="179" fontId="22" fillId="0" borderId="71" xfId="49" applyNumberFormat="1" applyFont="1" applyBorder="1" applyAlignment="1" applyProtection="1">
      <alignment horizontal="right" vertical="center"/>
      <protection hidden="1"/>
    </xf>
    <xf numFmtId="8" fontId="22" fillId="5" borderId="71" xfId="49" applyNumberFormat="1" applyFont="1" applyFill="1" applyBorder="1" applyProtection="1">
      <alignment vertical="center"/>
      <protection hidden="1"/>
    </xf>
    <xf numFmtId="182" fontId="22" fillId="5" borderId="71" xfId="49" applyNumberFormat="1" applyFont="1" applyFill="1" applyBorder="1" applyAlignment="1" applyProtection="1">
      <alignment horizontal="center" vertical="center"/>
      <protection hidden="1"/>
    </xf>
    <xf numFmtId="10" fontId="22" fillId="0" borderId="78" xfId="49" applyNumberFormat="1" applyFont="1" applyBorder="1" applyAlignment="1" applyProtection="1">
      <alignment horizontal="center" vertical="center"/>
      <protection hidden="1"/>
    </xf>
    <xf numFmtId="179" fontId="22" fillId="16" borderId="59" xfId="49" applyNumberFormat="1" applyFont="1" applyFill="1" applyBorder="1" applyAlignment="1" applyProtection="1">
      <alignment horizontal="right" vertical="center"/>
      <protection locked="0"/>
    </xf>
    <xf numFmtId="179" fontId="22" fillId="9" borderId="72" xfId="49" applyNumberFormat="1" applyFont="1" applyFill="1" applyBorder="1" applyAlignment="1" applyProtection="1">
      <alignment horizontal="right" vertical="center"/>
      <protection locked="0"/>
    </xf>
    <xf numFmtId="179" fontId="22" fillId="0" borderId="72" xfId="49" applyNumberFormat="1" applyFont="1" applyBorder="1" applyProtection="1">
      <alignment vertical="center"/>
      <protection hidden="1"/>
    </xf>
    <xf numFmtId="179" fontId="22" fillId="0" borderId="72" xfId="49" applyNumberFormat="1" applyFont="1" applyBorder="1" applyAlignment="1" applyProtection="1">
      <alignment horizontal="right" vertical="center"/>
      <protection hidden="1"/>
    </xf>
    <xf numFmtId="8" fontId="22" fillId="5" borderId="72" xfId="49" applyNumberFormat="1" applyFont="1" applyFill="1" applyBorder="1" applyProtection="1">
      <alignment vertical="center"/>
      <protection hidden="1"/>
    </xf>
    <xf numFmtId="182" fontId="22" fillId="5" borderId="72" xfId="49" applyNumberFormat="1" applyFont="1" applyFill="1" applyBorder="1" applyAlignment="1" applyProtection="1">
      <alignment horizontal="center" vertical="center"/>
      <protection hidden="1"/>
    </xf>
    <xf numFmtId="10" fontId="22" fillId="0" borderId="79" xfId="49" applyNumberFormat="1" applyFont="1" applyBorder="1" applyAlignment="1" applyProtection="1">
      <alignment horizontal="center" vertical="center"/>
      <protection hidden="1"/>
    </xf>
    <xf numFmtId="182" fontId="22" fillId="5" borderId="48" xfId="49" applyNumberFormat="1" applyFont="1" applyFill="1" applyBorder="1" applyAlignment="1" applyProtection="1">
      <alignment horizontal="center" vertical="center"/>
      <protection hidden="1"/>
    </xf>
    <xf numFmtId="179" fontId="22" fillId="9" borderId="51" xfId="49" applyNumberFormat="1" applyFont="1" applyFill="1" applyBorder="1" applyAlignment="1" applyProtection="1">
      <alignment horizontal="right" vertical="center"/>
      <protection locked="0"/>
    </xf>
    <xf numFmtId="179" fontId="22" fillId="0" borderId="73" xfId="49" applyNumberFormat="1" applyFont="1" applyBorder="1" applyProtection="1">
      <alignment vertical="center"/>
      <protection hidden="1"/>
    </xf>
    <xf numFmtId="179" fontId="22" fillId="0" borderId="73" xfId="49" applyNumberFormat="1" applyFont="1" applyBorder="1" applyAlignment="1" applyProtection="1">
      <alignment horizontal="right" vertical="center"/>
      <protection hidden="1"/>
    </xf>
    <xf numFmtId="8" fontId="22" fillId="5" borderId="73" xfId="49" applyNumberFormat="1" applyFont="1" applyFill="1" applyBorder="1" applyProtection="1">
      <alignment vertical="center"/>
      <protection hidden="1"/>
    </xf>
    <xf numFmtId="182" fontId="22" fillId="5" borderId="73" xfId="49" applyNumberFormat="1" applyFont="1" applyFill="1" applyBorder="1" applyAlignment="1" applyProtection="1">
      <alignment horizontal="center" vertical="center"/>
      <protection hidden="1"/>
    </xf>
    <xf numFmtId="10" fontId="22" fillId="0" borderId="80" xfId="49" applyNumberFormat="1" applyFont="1" applyBorder="1" applyAlignment="1" applyProtection="1">
      <alignment horizontal="center" vertical="center"/>
      <protection hidden="1"/>
    </xf>
    <xf numFmtId="0" fontId="22" fillId="0" borderId="40" xfId="49" applyFont="1" applyBorder="1" applyAlignment="1" applyProtection="1">
      <alignment horizontal="center" vertical="center"/>
      <protection hidden="1"/>
    </xf>
    <xf numFmtId="0" fontId="0" fillId="0" borderId="2" xfId="49" applyBorder="1">
      <alignment vertical="center"/>
    </xf>
    <xf numFmtId="0" fontId="1" fillId="0" borderId="3" xfId="49" applyFont="1" applyBorder="1" applyAlignment="1" applyProtection="1">
      <alignment horizontal="centerContinuous" vertical="center"/>
      <protection hidden="1"/>
    </xf>
    <xf numFmtId="0" fontId="21" fillId="0" borderId="10" xfId="49" applyFont="1" applyBorder="1" applyAlignment="1" applyProtection="1">
      <alignment horizontal="center" vertical="center"/>
      <protection hidden="1"/>
    </xf>
    <xf numFmtId="0" fontId="11" fillId="5" borderId="74" xfId="49" applyFont="1" applyFill="1" applyBorder="1" applyAlignment="1" applyProtection="1">
      <alignment horizontal="centerContinuous" vertical="center"/>
      <protection hidden="1"/>
    </xf>
    <xf numFmtId="0" fontId="11" fillId="5" borderId="81" xfId="49" applyFont="1" applyFill="1" applyBorder="1" applyAlignment="1" applyProtection="1">
      <alignment horizontal="centerContinuous" vertical="center"/>
      <protection hidden="1"/>
    </xf>
    <xf numFmtId="0" fontId="20" fillId="7" borderId="82" xfId="49" applyFont="1" applyFill="1" applyBorder="1" applyAlignment="1">
      <alignment horizontal="center" vertical="center"/>
    </xf>
    <xf numFmtId="0" fontId="3" fillId="7" borderId="83" xfId="49" applyFont="1" applyFill="1" applyBorder="1" applyAlignment="1">
      <alignment horizontal="centerContinuous" vertical="center"/>
    </xf>
    <xf numFmtId="178" fontId="28" fillId="16" borderId="48" xfId="49" applyNumberFormat="1" applyFont="1" applyFill="1" applyBorder="1" applyAlignment="1" applyProtection="1">
      <alignment horizontal="center" vertical="center"/>
      <protection locked="0"/>
    </xf>
    <xf numFmtId="0" fontId="22" fillId="16" borderId="84" xfId="49" applyFont="1" applyFill="1" applyBorder="1" applyAlignment="1" applyProtection="1">
      <alignment horizontal="left" vertical="center"/>
      <protection locked="0"/>
    </xf>
    <xf numFmtId="0" fontId="22" fillId="16" borderId="85" xfId="49" applyFont="1" applyFill="1" applyBorder="1" applyAlignment="1" applyProtection="1">
      <alignment horizontal="left" vertical="center"/>
      <protection locked="0"/>
    </xf>
    <xf numFmtId="178" fontId="28" fillId="16" borderId="73" xfId="49" applyNumberFormat="1" applyFont="1" applyFill="1" applyBorder="1" applyAlignment="1" applyProtection="1">
      <alignment horizontal="center" vertical="center"/>
      <protection locked="0"/>
    </xf>
    <xf numFmtId="0" fontId="22" fillId="16" borderId="86" xfId="49" applyFont="1" applyFill="1" applyBorder="1" applyAlignment="1" applyProtection="1">
      <alignment horizontal="left" vertical="center"/>
      <protection locked="0"/>
    </xf>
    <xf numFmtId="0" fontId="8" fillId="0" borderId="0" xfId="50"/>
    <xf numFmtId="0" fontId="8" fillId="17" borderId="0" xfId="50" applyFill="1"/>
    <xf numFmtId="0" fontId="29" fillId="17" borderId="0" xfId="50" applyFont="1" applyFill="1" applyAlignment="1">
      <alignment horizontal="centerContinuous" vertical="center"/>
    </xf>
    <xf numFmtId="0" fontId="18" fillId="17" borderId="0" xfId="50" applyFont="1" applyFill="1" applyAlignment="1">
      <alignment horizontal="centerContinuous" vertical="center"/>
    </xf>
    <xf numFmtId="0" fontId="3" fillId="17" borderId="0" xfId="50" applyFont="1" applyFill="1"/>
    <xf numFmtId="0" fontId="3" fillId="0" borderId="43" xfId="50" applyFont="1" applyBorder="1" applyAlignment="1" applyProtection="1">
      <alignment horizontal="center" vertical="center"/>
      <protection locked="0"/>
    </xf>
    <xf numFmtId="178" fontId="3" fillId="0" borderId="43" xfId="50" applyNumberFormat="1" applyFont="1" applyBorder="1" applyAlignment="1" applyProtection="1">
      <alignment horizontal="center" vertical="center"/>
      <protection locked="0"/>
    </xf>
    <xf numFmtId="180" fontId="3" fillId="0" borderId="43" xfId="50" applyNumberFormat="1" applyFont="1" applyBorder="1" applyAlignment="1" applyProtection="1">
      <alignment horizontal="center" vertical="center"/>
      <protection locked="0"/>
    </xf>
    <xf numFmtId="10" fontId="3" fillId="0" borderId="43" xfId="50" applyNumberFormat="1" applyFont="1" applyBorder="1" applyAlignment="1" applyProtection="1">
      <alignment horizontal="center" vertical="center"/>
      <protection locked="0"/>
    </xf>
    <xf numFmtId="1" fontId="3" fillId="10" borderId="43" xfId="50" applyNumberFormat="1" applyFont="1" applyFill="1" applyBorder="1" applyAlignment="1">
      <alignment horizontal="center" vertical="center"/>
    </xf>
    <xf numFmtId="180" fontId="3" fillId="10" borderId="43" xfId="50" applyNumberFormat="1" applyFont="1" applyFill="1" applyBorder="1" applyAlignment="1">
      <alignment horizontal="center" vertical="center"/>
    </xf>
    <xf numFmtId="0" fontId="8" fillId="18" borderId="0" xfId="50" applyFill="1"/>
    <xf numFmtId="0" fontId="30" fillId="18" borderId="0" xfId="50" applyFont="1" applyFill="1"/>
    <xf numFmtId="0" fontId="31" fillId="18" borderId="0" xfId="50" applyFont="1" applyFill="1"/>
    <xf numFmtId="0" fontId="32" fillId="18" borderId="0" xfId="50" applyFont="1" applyFill="1" applyBorder="1" applyAlignment="1">
      <alignment vertical="center"/>
    </xf>
    <xf numFmtId="0" fontId="33" fillId="18" borderId="0" xfId="50" applyFont="1" applyFill="1"/>
    <xf numFmtId="0" fontId="34" fillId="18" borderId="0" xfId="50" applyFont="1" applyFill="1"/>
    <xf numFmtId="0" fontId="35" fillId="18" borderId="0" xfId="50" applyFont="1" applyFill="1" applyAlignment="1">
      <alignment vertical="center"/>
    </xf>
    <xf numFmtId="0" fontId="36" fillId="18" borderId="0" xfId="50" applyFont="1" applyFill="1" applyAlignment="1">
      <alignment vertical="center"/>
    </xf>
    <xf numFmtId="0" fontId="37" fillId="18" borderId="0" xfId="50" applyFont="1" applyFill="1" applyAlignment="1">
      <alignment vertical="center"/>
    </xf>
    <xf numFmtId="0" fontId="38" fillId="18" borderId="0" xfId="50" applyFont="1" applyFill="1" applyAlignment="1">
      <alignment vertical="center"/>
    </xf>
    <xf numFmtId="0" fontId="39" fillId="18" borderId="0" xfId="50" applyFont="1" applyFill="1" applyAlignment="1">
      <alignment vertical="center"/>
    </xf>
    <xf numFmtId="0" fontId="40" fillId="18" borderId="0" xfId="50" applyFont="1" applyFill="1"/>
    <xf numFmtId="0" fontId="41" fillId="17" borderId="0" xfId="50" applyFont="1" applyFill="1"/>
    <xf numFmtId="0" fontId="3" fillId="17" borderId="0" xfId="50" applyFont="1" applyFill="1" applyAlignment="1">
      <alignment vertical="center"/>
    </xf>
    <xf numFmtId="0" fontId="36" fillId="17" borderId="0" xfId="50" applyFont="1" applyFill="1" applyAlignment="1">
      <alignment horizontal="center" vertical="center"/>
    </xf>
    <xf numFmtId="0" fontId="22" fillId="18" borderId="0" xfId="50" applyFont="1" applyFill="1"/>
    <xf numFmtId="0" fontId="8" fillId="18" borderId="0" xfId="50" applyFill="1" applyAlignment="1">
      <alignment vertical="center"/>
    </xf>
    <xf numFmtId="0" fontId="0" fillId="0" borderId="37" xfId="0" applyBorder="1"/>
    <xf numFmtId="0" fontId="42" fillId="0" borderId="38" xfId="0" applyFont="1" applyBorder="1" applyAlignment="1">
      <alignment horizontal="centerContinuous" vertical="center"/>
    </xf>
    <xf numFmtId="0" fontId="0" fillId="0" borderId="38" xfId="0" applyBorder="1" applyAlignment="1">
      <alignment horizontal="centerContinuous" vertical="center"/>
    </xf>
    <xf numFmtId="0" fontId="0" fillId="0" borderId="42" xfId="0" applyBorder="1"/>
    <xf numFmtId="0" fontId="24" fillId="0" borderId="0" xfId="0" applyFont="1" applyAlignment="1">
      <alignment horizontal="right"/>
    </xf>
    <xf numFmtId="0" fontId="24" fillId="0" borderId="43" xfId="0" applyFont="1" applyBorder="1" applyAlignment="1" applyProtection="1">
      <alignment horizontal="center" vertical="center"/>
      <protection locked="0"/>
    </xf>
    <xf numFmtId="0" fontId="43" fillId="0" borderId="0" xfId="0" applyFont="1" applyAlignment="1">
      <alignment horizontal="right"/>
    </xf>
    <xf numFmtId="0" fontId="0" fillId="0" borderId="0" xfId="0" applyAlignment="1">
      <alignment horizontal="center" vertical="center"/>
    </xf>
    <xf numFmtId="183" fontId="24" fillId="0" borderId="43" xfId="0" applyNumberFormat="1" applyFont="1" applyBorder="1" applyAlignment="1" applyProtection="1">
      <alignment horizontal="center" vertical="center"/>
      <protection locked="0"/>
    </xf>
    <xf numFmtId="0" fontId="24" fillId="0" borderId="0" xfId="0" applyFont="1" applyAlignment="1">
      <alignment horizontal="right" vertical="center"/>
    </xf>
    <xf numFmtId="0" fontId="0" fillId="19" borderId="42" xfId="0" applyFill="1" applyBorder="1"/>
    <xf numFmtId="0" fontId="0" fillId="19" borderId="0" xfId="0" applyFill="1"/>
    <xf numFmtId="0" fontId="11" fillId="20" borderId="87" xfId="0" applyFont="1" applyFill="1" applyBorder="1" applyAlignment="1">
      <alignment horizontal="centerContinuous" vertical="center"/>
    </xf>
    <xf numFmtId="0" fontId="0" fillId="20" borderId="88" xfId="0" applyFill="1" applyBorder="1" applyAlignment="1">
      <alignment horizontal="centerContinuous" vertical="center"/>
    </xf>
    <xf numFmtId="0" fontId="0" fillId="20" borderId="89" xfId="0" applyFill="1" applyBorder="1" applyAlignment="1">
      <alignment horizontal="centerContinuous" vertical="center"/>
    </xf>
    <xf numFmtId="0" fontId="0" fillId="21" borderId="42" xfId="0" applyFill="1" applyBorder="1"/>
    <xf numFmtId="0" fontId="11" fillId="21" borderId="0" xfId="0" applyFont="1" applyFill="1" applyAlignment="1">
      <alignment horizontal="centerContinuous" vertical="center"/>
    </xf>
    <xf numFmtId="0" fontId="0" fillId="21" borderId="0" xfId="0" applyFill="1" applyAlignment="1">
      <alignment horizontal="centerContinuous" vertical="center"/>
    </xf>
    <xf numFmtId="0" fontId="36" fillId="20" borderId="0" xfId="0" applyFont="1" applyFill="1" applyAlignment="1">
      <alignment horizontal="left" vertical="center"/>
    </xf>
    <xf numFmtId="0" fontId="8" fillId="20" borderId="0" xfId="0" applyFont="1" applyFill="1" applyAlignment="1">
      <alignment horizontal="centerContinuous" vertical="center"/>
    </xf>
    <xf numFmtId="0" fontId="8" fillId="20" borderId="0" xfId="0" applyFont="1" applyFill="1"/>
    <xf numFmtId="0" fontId="44" fillId="20" borderId="0" xfId="0" applyFont="1" applyFill="1" applyAlignment="1">
      <alignment horizontal="center" vertical="center"/>
    </xf>
    <xf numFmtId="0" fontId="45" fillId="20" borderId="0" xfId="0" applyFont="1" applyFill="1" applyAlignment="1">
      <alignment horizontal="centerContinuous" vertical="center"/>
    </xf>
    <xf numFmtId="0" fontId="44" fillId="20" borderId="0" xfId="0" applyFont="1" applyFill="1" applyAlignment="1">
      <alignment horizontal="centerContinuous" vertical="center"/>
    </xf>
    <xf numFmtId="0" fontId="0" fillId="20" borderId="0" xfId="0" applyFill="1"/>
    <xf numFmtId="0" fontId="46" fillId="18" borderId="5" xfId="0" applyFont="1" applyFill="1" applyBorder="1" applyAlignment="1">
      <alignment horizontal="center" vertical="center"/>
    </xf>
    <xf numFmtId="0" fontId="47" fillId="20" borderId="0" xfId="0" applyFont="1" applyFill="1" applyAlignment="1">
      <alignment horizontal="centerContinuous" vertical="center"/>
    </xf>
    <xf numFmtId="0" fontId="46" fillId="10" borderId="5" xfId="0" applyFont="1" applyFill="1" applyBorder="1" applyAlignment="1">
      <alignment horizontal="centerContinuous" vertical="center"/>
    </xf>
    <xf numFmtId="0" fontId="0" fillId="22" borderId="42" xfId="0" applyFill="1" applyBorder="1"/>
    <xf numFmtId="0" fontId="0" fillId="22" borderId="0" xfId="0" applyFill="1"/>
    <xf numFmtId="0" fontId="48" fillId="22" borderId="0" xfId="0" applyFont="1" applyFill="1"/>
    <xf numFmtId="0" fontId="49" fillId="20" borderId="43" xfId="0" applyFont="1" applyFill="1" applyBorder="1"/>
    <xf numFmtId="0" fontId="47" fillId="22" borderId="0" xfId="0" applyFont="1" applyFill="1"/>
    <xf numFmtId="58" fontId="49" fillId="0" borderId="43" xfId="0" applyNumberFormat="1" applyFont="1" applyBorder="1" applyAlignment="1">
      <alignment horizontal="center" vertical="center"/>
    </xf>
    <xf numFmtId="0" fontId="47" fillId="22" borderId="0" xfId="0" applyFont="1" applyFill="1" applyAlignment="1">
      <alignment horizontal="center" vertical="center"/>
    </xf>
    <xf numFmtId="0" fontId="47" fillId="19" borderId="0" xfId="0" applyFont="1" applyFill="1" applyAlignment="1">
      <alignment horizontal="center" vertical="center"/>
    </xf>
    <xf numFmtId="178" fontId="49" fillId="0" borderId="43" xfId="0" applyNumberFormat="1" applyFont="1" applyBorder="1" applyAlignment="1" applyProtection="1">
      <alignment horizontal="center" vertical="center"/>
      <protection locked="0"/>
    </xf>
    <xf numFmtId="178" fontId="47" fillId="19" borderId="0" xfId="0" applyNumberFormat="1" applyFont="1" applyFill="1" applyAlignment="1">
      <alignment horizontal="center" vertical="center"/>
    </xf>
    <xf numFmtId="0" fontId="49" fillId="22" borderId="0" xfId="0" applyFont="1" applyFill="1" applyAlignment="1">
      <alignment horizontal="center" vertical="center"/>
    </xf>
    <xf numFmtId="0" fontId="49" fillId="20" borderId="43" xfId="0" applyFont="1" applyFill="1" applyBorder="1" applyAlignment="1">
      <alignment vertical="center"/>
    </xf>
    <xf numFmtId="0" fontId="49" fillId="22" borderId="0" xfId="0" applyFont="1" applyFill="1"/>
    <xf numFmtId="179" fontId="49" fillId="0" borderId="43" xfId="0" applyNumberFormat="1" applyFont="1" applyBorder="1" applyAlignment="1" applyProtection="1">
      <alignment horizontal="center" vertical="center"/>
      <protection locked="0"/>
    </xf>
    <xf numFmtId="4" fontId="47" fillId="22" borderId="90" xfId="0" applyNumberFormat="1" applyFont="1" applyFill="1" applyBorder="1"/>
    <xf numFmtId="180" fontId="49" fillId="0" borderId="43" xfId="0" applyNumberFormat="1" applyFont="1" applyBorder="1" applyAlignment="1" applyProtection="1">
      <alignment horizontal="center" vertical="center"/>
      <protection locked="0"/>
    </xf>
    <xf numFmtId="180" fontId="47" fillId="19" borderId="0" xfId="0" applyNumberFormat="1" applyFont="1" applyFill="1" applyAlignment="1">
      <alignment horizontal="center" vertical="center"/>
    </xf>
    <xf numFmtId="0" fontId="49" fillId="22" borderId="0" xfId="0" applyFont="1" applyFill="1" applyAlignment="1">
      <alignment vertical="center"/>
    </xf>
    <xf numFmtId="0" fontId="47" fillId="19" borderId="0" xfId="0" applyFont="1" applyFill="1"/>
    <xf numFmtId="180" fontId="49" fillId="19" borderId="0" xfId="0" applyNumberFormat="1" applyFont="1" applyFill="1" applyAlignment="1">
      <alignment horizontal="center" vertical="center"/>
    </xf>
    <xf numFmtId="0" fontId="47" fillId="22" borderId="0" xfId="0" applyFont="1" applyFill="1" applyAlignment="1">
      <alignment vertical="center"/>
    </xf>
    <xf numFmtId="180" fontId="49" fillId="23" borderId="0" xfId="0" applyNumberFormat="1" applyFont="1" applyFill="1" applyBorder="1" applyAlignment="1" applyProtection="1">
      <alignment horizontal="center" vertical="center"/>
      <protection hidden="1"/>
    </xf>
    <xf numFmtId="0" fontId="47" fillId="19" borderId="0" xfId="0" applyFont="1" applyFill="1" applyAlignment="1">
      <alignment vertical="center"/>
    </xf>
    <xf numFmtId="0" fontId="49" fillId="19" borderId="0" xfId="0" applyFont="1" applyFill="1"/>
    <xf numFmtId="2" fontId="49" fillId="0" borderId="43" xfId="0" applyNumberFormat="1" applyFont="1" applyBorder="1" applyAlignment="1" applyProtection="1">
      <alignment horizontal="center" vertical="center"/>
      <protection locked="0"/>
    </xf>
    <xf numFmtId="0" fontId="49" fillId="21" borderId="0" xfId="0" applyFont="1" applyFill="1" applyAlignment="1">
      <alignment vertical="center"/>
    </xf>
    <xf numFmtId="180" fontId="49" fillId="21" borderId="0" xfId="0" applyNumberFormat="1" applyFont="1" applyFill="1" applyAlignment="1">
      <alignment horizontal="center" vertical="center"/>
    </xf>
    <xf numFmtId="0" fontId="47" fillId="21" borderId="0" xfId="0" applyFont="1" applyFill="1"/>
    <xf numFmtId="0" fontId="49" fillId="11" borderId="43" xfId="0" applyFont="1" applyFill="1" applyBorder="1"/>
    <xf numFmtId="9" fontId="49" fillId="0" borderId="43" xfId="0" applyNumberFormat="1" applyFont="1" applyBorder="1" applyAlignment="1" applyProtection="1">
      <alignment horizontal="center" vertical="center"/>
      <protection locked="0"/>
    </xf>
    <xf numFmtId="0" fontId="49" fillId="12" borderId="43" xfId="0" applyFont="1" applyFill="1" applyBorder="1" applyAlignment="1">
      <alignment vertical="center"/>
    </xf>
    <xf numFmtId="0" fontId="47" fillId="20" borderId="88" xfId="0" applyFont="1" applyFill="1" applyBorder="1" applyAlignment="1">
      <alignment horizontal="centerContinuous"/>
    </xf>
    <xf numFmtId="0" fontId="47" fillId="20" borderId="89" xfId="0" applyFont="1" applyFill="1" applyBorder="1" applyAlignment="1">
      <alignment horizontal="centerContinuous"/>
    </xf>
    <xf numFmtId="0" fontId="49" fillId="24" borderId="43" xfId="0" applyFont="1" applyFill="1" applyBorder="1" applyAlignment="1">
      <alignment vertical="center"/>
    </xf>
    <xf numFmtId="10" fontId="49" fillId="24" borderId="43" xfId="0" applyNumberFormat="1" applyFont="1" applyFill="1" applyBorder="1" applyAlignment="1" applyProtection="1">
      <alignment horizontal="center" vertical="center"/>
      <protection hidden="1"/>
    </xf>
    <xf numFmtId="0" fontId="47" fillId="22" borderId="0" xfId="0" applyFont="1" applyFill="1" applyProtection="1">
      <protection hidden="1"/>
    </xf>
    <xf numFmtId="0" fontId="49" fillId="22" borderId="0" xfId="0" applyFont="1" applyFill="1" applyAlignment="1" applyProtection="1">
      <alignment vertical="center"/>
      <protection hidden="1"/>
    </xf>
    <xf numFmtId="0" fontId="47" fillId="22" borderId="90" xfId="0" applyFont="1" applyFill="1" applyBorder="1" applyAlignment="1">
      <alignment vertical="center"/>
    </xf>
    <xf numFmtId="0" fontId="49" fillId="24" borderId="43" xfId="0" applyFont="1" applyFill="1" applyBorder="1" applyAlignment="1" applyProtection="1">
      <alignment horizontal="center" vertical="center"/>
      <protection hidden="1"/>
    </xf>
    <xf numFmtId="0" fontId="47" fillId="22" borderId="42" xfId="0" applyFont="1" applyFill="1" applyBorder="1" applyProtection="1">
      <protection hidden="1"/>
    </xf>
    <xf numFmtId="0" fontId="47" fillId="19" borderId="0" xfId="0" applyFont="1" applyFill="1" applyAlignment="1" applyProtection="1">
      <alignment horizontal="center" vertical="center"/>
      <protection hidden="1"/>
    </xf>
    <xf numFmtId="0" fontId="47" fillId="22" borderId="91" xfId="0" applyFont="1" applyFill="1" applyBorder="1" applyProtection="1">
      <protection hidden="1"/>
    </xf>
    <xf numFmtId="0" fontId="47" fillId="19" borderId="88" xfId="0" applyFont="1" applyFill="1" applyBorder="1" applyAlignment="1">
      <alignment vertical="center"/>
    </xf>
    <xf numFmtId="0" fontId="49" fillId="22" borderId="88" xfId="0" applyFont="1" applyFill="1" applyBorder="1" applyAlignment="1" applyProtection="1">
      <alignment vertical="center"/>
      <protection hidden="1"/>
    </xf>
    <xf numFmtId="0" fontId="47" fillId="22" borderId="88" xfId="0" applyFont="1" applyFill="1" applyBorder="1" applyProtection="1">
      <protection hidden="1"/>
    </xf>
    <xf numFmtId="179" fontId="49" fillId="24" borderId="43" xfId="0" applyNumberFormat="1" applyFont="1" applyFill="1" applyBorder="1" applyAlignment="1" applyProtection="1">
      <alignment horizontal="center" vertical="center"/>
      <protection hidden="1"/>
    </xf>
    <xf numFmtId="179" fontId="47" fillId="19" borderId="0" xfId="0" applyNumberFormat="1" applyFont="1" applyFill="1" applyAlignment="1" applyProtection="1">
      <alignment horizontal="center" vertical="center"/>
      <protection hidden="1"/>
    </xf>
    <xf numFmtId="0" fontId="47" fillId="22" borderId="88" xfId="0" applyFont="1" applyFill="1" applyBorder="1" applyAlignment="1">
      <alignment vertical="center"/>
    </xf>
    <xf numFmtId="0" fontId="49" fillId="22" borderId="88" xfId="0" applyFont="1" applyFill="1" applyBorder="1" applyAlignment="1" applyProtection="1">
      <alignment horizontal="center" vertical="center"/>
      <protection hidden="1"/>
    </xf>
    <xf numFmtId="0" fontId="47" fillId="22" borderId="0" xfId="0" applyFont="1" applyFill="1" applyAlignment="1" applyProtection="1">
      <alignment horizontal="center" vertical="center"/>
      <protection hidden="1"/>
    </xf>
    <xf numFmtId="0" fontId="47" fillId="22" borderId="88" xfId="0" applyFont="1" applyFill="1" applyBorder="1" applyAlignment="1" applyProtection="1">
      <alignment horizontal="center" vertical="center"/>
      <protection hidden="1"/>
    </xf>
    <xf numFmtId="10" fontId="47" fillId="19" borderId="0" xfId="0" applyNumberFormat="1" applyFont="1" applyFill="1" applyAlignment="1" applyProtection="1">
      <alignment horizontal="center" vertical="center"/>
      <protection hidden="1"/>
    </xf>
    <xf numFmtId="0" fontId="49" fillId="19" borderId="88" xfId="0" applyFont="1" applyFill="1" applyBorder="1" applyAlignment="1" applyProtection="1">
      <alignment horizontal="center" vertical="center"/>
      <protection hidden="1"/>
    </xf>
    <xf numFmtId="0" fontId="47" fillId="19" borderId="88" xfId="0" applyFont="1" applyFill="1" applyBorder="1" applyAlignment="1" applyProtection="1">
      <alignment horizontal="center" vertical="center"/>
      <protection hidden="1"/>
    </xf>
    <xf numFmtId="0" fontId="47" fillId="19" borderId="38" xfId="0" applyFont="1" applyFill="1" applyBorder="1" applyAlignment="1" applyProtection="1">
      <alignment horizontal="center" vertical="center"/>
      <protection hidden="1"/>
    </xf>
    <xf numFmtId="0" fontId="49" fillId="10" borderId="43" xfId="0" applyFont="1" applyFill="1" applyBorder="1" applyAlignment="1">
      <alignment vertical="center"/>
    </xf>
    <xf numFmtId="179" fontId="50" fillId="19" borderId="0" xfId="0" applyNumberFormat="1" applyFont="1" applyFill="1" applyAlignment="1" applyProtection="1">
      <alignment horizontal="center" vertical="center"/>
      <protection hidden="1"/>
    </xf>
    <xf numFmtId="0" fontId="47" fillId="22" borderId="38" xfId="0" applyFont="1" applyFill="1" applyBorder="1"/>
    <xf numFmtId="0" fontId="49" fillId="22" borderId="38" xfId="0" applyFont="1" applyFill="1" applyBorder="1" applyAlignment="1">
      <alignment horizontal="center" vertical="center"/>
    </xf>
    <xf numFmtId="0" fontId="47" fillId="20" borderId="88" xfId="0" applyFont="1" applyFill="1" applyBorder="1" applyAlignment="1">
      <alignment horizontal="centerContinuous" vertical="center"/>
    </xf>
    <xf numFmtId="0" fontId="49" fillId="20" borderId="88" xfId="0" applyFont="1" applyFill="1" applyBorder="1" applyAlignment="1">
      <alignment horizontal="centerContinuous" vertical="center"/>
    </xf>
    <xf numFmtId="0" fontId="47" fillId="20" borderId="89" xfId="0" applyFont="1" applyFill="1" applyBorder="1" applyAlignment="1">
      <alignment horizontal="centerContinuous" vertical="center"/>
    </xf>
    <xf numFmtId="0" fontId="49" fillId="20" borderId="88" xfId="0" applyFont="1" applyFill="1" applyBorder="1" applyAlignment="1">
      <alignment horizontal="centerContinuous"/>
    </xf>
    <xf numFmtId="0" fontId="0" fillId="0" borderId="92" xfId="0" applyBorder="1"/>
    <xf numFmtId="0" fontId="0" fillId="0" borderId="91" xfId="0" applyBorder="1"/>
    <xf numFmtId="0" fontId="0" fillId="19" borderId="91" xfId="0" applyFill="1" applyBorder="1"/>
    <xf numFmtId="0" fontId="0" fillId="22" borderId="91" xfId="0" applyFill="1" applyBorder="1"/>
    <xf numFmtId="0" fontId="0" fillId="0" borderId="0" xfId="0" applyFont="1"/>
    <xf numFmtId="0" fontId="47" fillId="22" borderId="93" xfId="0" applyFont="1" applyFill="1" applyBorder="1"/>
    <xf numFmtId="0" fontId="49" fillId="22" borderId="93" xfId="0" applyFont="1" applyFill="1" applyBorder="1"/>
    <xf numFmtId="0" fontId="49" fillId="11" borderId="43" xfId="0" applyFont="1" applyFill="1" applyBorder="1" applyAlignment="1" applyProtection="1">
      <alignment vertical="center"/>
      <protection hidden="1"/>
    </xf>
    <xf numFmtId="0" fontId="47" fillId="22" borderId="90" xfId="0" applyFont="1" applyFill="1" applyBorder="1"/>
    <xf numFmtId="180" fontId="49" fillId="11" borderId="43" xfId="0" applyNumberFormat="1" applyFont="1" applyFill="1" applyBorder="1" applyAlignment="1" applyProtection="1">
      <alignment horizontal="center" vertical="center"/>
      <protection hidden="1"/>
    </xf>
    <xf numFmtId="0" fontId="47" fillId="22" borderId="42" xfId="0" applyFont="1" applyFill="1" applyBorder="1"/>
    <xf numFmtId="0" fontId="47" fillId="22" borderId="88" xfId="0" applyFont="1" applyFill="1" applyBorder="1"/>
    <xf numFmtId="0" fontId="49" fillId="22" borderId="88" xfId="0" applyFont="1" applyFill="1" applyBorder="1" applyProtection="1">
      <protection hidden="1"/>
    </xf>
    <xf numFmtId="0" fontId="49" fillId="12" borderId="43" xfId="0" applyFont="1" applyFill="1" applyBorder="1" applyAlignment="1" applyProtection="1">
      <alignment vertical="center"/>
      <protection hidden="1"/>
    </xf>
    <xf numFmtId="180" fontId="49" fillId="12" borderId="43" xfId="0" applyNumberFormat="1" applyFont="1" applyFill="1" applyBorder="1" applyAlignment="1" applyProtection="1">
      <alignment horizontal="center" vertical="center"/>
      <protection hidden="1"/>
    </xf>
    <xf numFmtId="0" fontId="49" fillId="25" borderId="0" xfId="0" applyFont="1" applyFill="1" applyAlignment="1">
      <alignment vertical="center"/>
    </xf>
    <xf numFmtId="0" fontId="47" fillId="25" borderId="0" xfId="0" applyFont="1" applyFill="1"/>
    <xf numFmtId="180" fontId="49" fillId="25" borderId="0" xfId="0" applyNumberFormat="1" applyFont="1" applyFill="1" applyAlignment="1">
      <alignment horizontal="center" vertical="center"/>
    </xf>
    <xf numFmtId="0" fontId="51" fillId="20" borderId="88" xfId="0" applyFont="1" applyFill="1" applyBorder="1" applyAlignment="1">
      <alignment horizontal="centerContinuous" vertical="center"/>
    </xf>
    <xf numFmtId="0" fontId="51" fillId="20" borderId="89" xfId="0" applyFont="1" applyFill="1" applyBorder="1" applyAlignment="1">
      <alignment horizontal="centerContinuous" vertical="center"/>
    </xf>
    <xf numFmtId="0" fontId="52" fillId="21" borderId="0" xfId="0" applyFont="1" applyFill="1"/>
    <xf numFmtId="0" fontId="49" fillId="20" borderId="43" xfId="0" applyFont="1" applyFill="1" applyBorder="1" applyAlignment="1">
      <alignment horizontal="left" vertical="center"/>
    </xf>
    <xf numFmtId="0" fontId="47" fillId="21" borderId="91" xfId="0" applyFont="1" applyFill="1" applyBorder="1"/>
    <xf numFmtId="180" fontId="49" fillId="0" borderId="43" xfId="0" applyNumberFormat="1" applyFont="1" applyBorder="1" applyProtection="1">
      <protection locked="0"/>
    </xf>
    <xf numFmtId="0" fontId="49" fillId="21" borderId="0" xfId="0" applyFont="1" applyFill="1" applyAlignment="1">
      <alignment horizontal="left" vertical="center"/>
    </xf>
    <xf numFmtId="180" fontId="49" fillId="21" borderId="0" xfId="0" applyNumberFormat="1" applyFont="1" applyFill="1"/>
    <xf numFmtId="49" fontId="49" fillId="0" borderId="87" xfId="0" applyNumberFormat="1" applyFont="1" applyBorder="1" applyProtection="1">
      <protection locked="0"/>
    </xf>
    <xf numFmtId="49" fontId="49" fillId="0" borderId="88" xfId="0" applyNumberFormat="1" applyFont="1" applyBorder="1" applyProtection="1">
      <protection locked="0"/>
    </xf>
    <xf numFmtId="49" fontId="49" fillId="0" borderId="89" xfId="0" applyNumberFormat="1" applyFont="1" applyBorder="1" applyProtection="1">
      <protection locked="0"/>
    </xf>
    <xf numFmtId="0" fontId="52" fillId="0" borderId="37" xfId="0" applyFont="1" applyBorder="1" applyProtection="1">
      <protection locked="0"/>
    </xf>
    <xf numFmtId="0" fontId="52" fillId="0" borderId="38" xfId="0" applyFont="1" applyBorder="1" applyProtection="1">
      <protection locked="0"/>
    </xf>
    <xf numFmtId="0" fontId="52" fillId="0" borderId="92" xfId="0" applyFont="1" applyBorder="1" applyProtection="1">
      <protection locked="0"/>
    </xf>
    <xf numFmtId="0" fontId="52" fillId="0" borderId="42" xfId="0" applyFont="1" applyBorder="1" applyProtection="1">
      <protection locked="0"/>
    </xf>
    <xf numFmtId="0" fontId="52" fillId="0" borderId="0" xfId="0" applyFont="1" applyProtection="1">
      <protection locked="0"/>
    </xf>
    <xf numFmtId="0" fontId="52" fillId="0" borderId="91" xfId="0" applyFont="1" applyBorder="1" applyProtection="1">
      <protection locked="0"/>
    </xf>
    <xf numFmtId="0" fontId="52" fillId="0" borderId="94" xfId="0" applyFont="1" applyBorder="1" applyProtection="1">
      <protection locked="0"/>
    </xf>
    <xf numFmtId="0" fontId="52" fillId="0" borderId="93" xfId="0" applyFont="1" applyBorder="1" applyProtection="1">
      <protection locked="0"/>
    </xf>
    <xf numFmtId="0" fontId="52" fillId="0" borderId="95" xfId="0" applyFont="1" applyBorder="1" applyProtection="1">
      <protection locked="0"/>
    </xf>
    <xf numFmtId="0" fontId="0" fillId="21" borderId="94" xfId="0" applyFill="1" applyBorder="1"/>
    <xf numFmtId="0" fontId="0" fillId="21" borderId="93" xfId="0" applyFill="1" applyBorder="1"/>
    <xf numFmtId="0" fontId="47" fillId="0" borderId="0" xfId="0" applyFont="1"/>
    <xf numFmtId="0" fontId="0" fillId="21" borderId="91" xfId="0" applyFill="1" applyBorder="1"/>
    <xf numFmtId="0" fontId="0" fillId="21" borderId="95" xfId="0" applyFill="1" applyBorder="1"/>
    <xf numFmtId="58" fontId="49" fillId="0" borderId="43" xfId="0" applyNumberFormat="1" applyFont="1" applyBorder="1" applyAlignment="1" applyProtection="1">
      <alignment horizontal="center" vertical="center"/>
      <protection locked="0"/>
    </xf>
    <xf numFmtId="0" fontId="47" fillId="22" borderId="0" xfId="0" applyFont="1" applyFill="1" applyAlignment="1" applyProtection="1">
      <alignment vertical="center"/>
      <protection hidden="1"/>
    </xf>
    <xf numFmtId="0" fontId="47" fillId="19" borderId="0" xfId="0" applyFont="1" applyFill="1" applyAlignment="1" applyProtection="1">
      <alignment vertical="center"/>
      <protection hidden="1"/>
    </xf>
    <xf numFmtId="0" fontId="49" fillId="24" borderId="43" xfId="0" applyFont="1" applyFill="1" applyBorder="1" applyAlignment="1" applyProtection="1">
      <alignment vertical="center"/>
      <protection hidden="1"/>
    </xf>
    <xf numFmtId="0" fontId="47" fillId="22" borderId="90" xfId="0" applyFont="1" applyFill="1" applyBorder="1" applyAlignment="1" applyProtection="1">
      <alignment vertical="center"/>
      <protection hidden="1"/>
    </xf>
    <xf numFmtId="1" fontId="49" fillId="24" borderId="43" xfId="0" applyNumberFormat="1" applyFont="1" applyFill="1" applyBorder="1" applyAlignment="1" applyProtection="1">
      <alignment horizontal="center" vertical="center"/>
      <protection hidden="1"/>
    </xf>
    <xf numFmtId="0" fontId="47" fillId="19" borderId="88" xfId="0" applyFont="1" applyFill="1" applyBorder="1" applyAlignment="1" applyProtection="1">
      <alignment vertical="center"/>
      <protection hidden="1"/>
    </xf>
    <xf numFmtId="0" fontId="47" fillId="22" borderId="88" xfId="0" applyFont="1" applyFill="1" applyBorder="1" applyAlignment="1" applyProtection="1">
      <alignment vertical="center"/>
      <protection hidden="1"/>
    </xf>
    <xf numFmtId="0" fontId="15" fillId="19" borderId="88" xfId="0" applyFont="1" applyFill="1" applyBorder="1" applyAlignment="1" applyProtection="1">
      <alignment horizontal="center" vertical="center"/>
      <protection hidden="1"/>
    </xf>
    <xf numFmtId="0" fontId="49" fillId="10" borderId="43" xfId="0" applyFont="1" applyFill="1" applyBorder="1" applyAlignment="1" applyProtection="1">
      <alignment vertical="center"/>
      <protection hidden="1"/>
    </xf>
    <xf numFmtId="179" fontId="49" fillId="10" borderId="43" xfId="0" applyNumberFormat="1" applyFont="1" applyFill="1" applyBorder="1" applyAlignment="1" applyProtection="1">
      <alignment horizontal="center" vertical="center"/>
      <protection hidden="1"/>
    </xf>
    <xf numFmtId="0" fontId="0" fillId="0" borderId="0" xfId="0" applyAlignment="1">
      <alignment vertical="center"/>
    </xf>
    <xf numFmtId="0" fontId="47" fillId="22" borderId="90" xfId="0" applyFont="1" applyFill="1" applyBorder="1" applyProtection="1">
      <protection hidden="1"/>
    </xf>
    <xf numFmtId="0" fontId="47" fillId="21" borderId="93" xfId="0" applyFont="1" applyFill="1" applyBorder="1"/>
    <xf numFmtId="0" fontId="15" fillId="5" borderId="32" xfId="49" applyFont="1" applyFill="1" applyBorder="1" applyAlignment="1" quotePrefix="1">
      <alignment horizontal="left" vertical="center"/>
    </xf>
    <xf numFmtId="0" fontId="15" fillId="6" borderId="0" xfId="49" applyFont="1" applyFill="1" applyAlignment="1" quotePrefix="1">
      <alignment horizontal="left" vertical="center"/>
    </xf>
    <xf numFmtId="0" fontId="6" fillId="3" borderId="9" xfId="0" applyFont="1" applyFill="1" applyBorder="1" applyAlignment="1" quotePrefix="1">
      <alignment vertical="top" wrapText="1"/>
    </xf>
    <xf numFmtId="0" fontId="6" fillId="3" borderId="10" xfId="0" applyFont="1" applyFill="1" applyBorder="1" applyAlignment="1" quotePrefix="1">
      <alignment vertical="top"/>
    </xf>
    <xf numFmtId="0" fontId="6" fillId="4" borderId="13" xfId="0" applyFont="1" applyFill="1" applyBorder="1" applyAlignment="1" quotePrefix="1">
      <alignment vertical="top" wrapText="1"/>
    </xf>
    <xf numFmtId="0" fontId="6" fillId="4" borderId="14" xfId="0" applyFont="1" applyFill="1" applyBorder="1" applyAlignment="1" quotePrefix="1">
      <alignment vertical="top"/>
    </xf>
    <xf numFmtId="0" fontId="6" fillId="3" borderId="15" xfId="0" applyFont="1" applyFill="1" applyBorder="1" applyAlignment="1" quotePrefix="1">
      <alignment vertical="top" wrapText="1"/>
    </xf>
    <xf numFmtId="0" fontId="7" fillId="3" borderId="15" xfId="0" applyFont="1" applyFill="1" applyBorder="1" applyAlignment="1" quotePrefix="1">
      <alignment vertical="top" wrapText="1"/>
    </xf>
    <xf numFmtId="0" fontId="6" fillId="4" borderId="19" xfId="0" applyFont="1" applyFill="1" applyBorder="1" applyAlignment="1" quotePrefix="1">
      <alignment vertical="top" wrapText="1"/>
    </xf>
    <xf numFmtId="0" fontId="6" fillId="4" borderId="9" xfId="0" applyFont="1" applyFill="1" applyBorder="1" applyAlignment="1" quotePrefix="1">
      <alignment vertical="top" wrapText="1"/>
    </xf>
    <xf numFmtId="0" fontId="7" fillId="4" borderId="15" xfId="0" applyFont="1" applyFill="1" applyBorder="1" applyAlignment="1" quotePrefix="1">
      <alignment vertical="top" wrapText="1"/>
    </xf>
    <xf numFmtId="0" fontId="6" fillId="4" borderId="15" xfId="0" applyFont="1" applyFill="1" applyBorder="1" applyAlignment="1" quotePrefix="1">
      <alignment vertical="top" wrapText="1"/>
    </xf>
    <xf numFmtId="0" fontId="6" fillId="3" borderId="13" xfId="0" applyFont="1" applyFill="1" applyBorder="1" applyAlignment="1" quotePrefix="1">
      <alignment vertical="top" wrapText="1"/>
    </xf>
    <xf numFmtId="0" fontId="6" fillId="3" borderId="19" xfId="0" applyFont="1" applyFill="1" applyBorder="1" applyAlignment="1" quotePrefix="1">
      <alignment vertical="top" wrapText="1"/>
    </xf>
    <xf numFmtId="0" fontId="6" fillId="3" borderId="17" xfId="0" applyFont="1" applyFill="1" applyBorder="1" applyAlignment="1" quotePrefix="1">
      <alignment vertical="top" wrapText="1"/>
    </xf>
    <xf numFmtId="0" fontId="6" fillId="3" borderId="18" xfId="0" applyFont="1" applyFill="1" applyBorder="1" applyAlignment="1" quotePrefix="1">
      <alignment vertical="top" wrapText="1"/>
    </xf>
    <xf numFmtId="0" fontId="6" fillId="3" borderId="22" xfId="0" applyFont="1" applyFill="1" applyBorder="1" applyAlignment="1" quotePrefix="1">
      <alignment vertical="top" wrapText="1"/>
    </xf>
    <xf numFmtId="0" fontId="6" fillId="3" borderId="23" xfId="0" applyFont="1" applyFill="1" applyBorder="1" applyAlignment="1" quotePrefix="1">
      <alignment vertical="top" wrapText="1"/>
    </xf>
    <xf numFmtId="0" fontId="6" fillId="4" borderId="25" xfId="0" applyFont="1" applyFill="1" applyBorder="1" applyAlignment="1" quotePrefix="1">
      <alignment vertical="top" wrapText="1"/>
    </xf>
    <xf numFmtId="0" fontId="6" fillId="4" borderId="26" xfId="0" applyFont="1" applyFill="1" applyBorder="1" applyAlignment="1" quotePrefix="1">
      <alignment vertical="top" wrapText="1"/>
    </xf>
    <xf numFmtId="0" fontId="6" fillId="3" borderId="28" xfId="0" applyFont="1" applyFill="1" applyBorder="1" applyAlignment="1" quotePrefix="1">
      <alignment vertical="top" wrapText="1"/>
    </xf>
    <xf numFmtId="0" fontId="6" fillId="4" borderId="22" xfId="0" applyFont="1" applyFill="1" applyBorder="1" applyAlignment="1" quotePrefix="1">
      <alignment vertical="top" wrapText="1"/>
    </xf>
    <xf numFmtId="0" fontId="6" fillId="4" borderId="28" xfId="0" applyFont="1" applyFill="1" applyBorder="1" applyAlignment="1" quotePrefix="1">
      <alignment vertical="top" wrapText="1"/>
    </xf>
    <xf numFmtId="0" fontId="6" fillId="4" borderId="17" xfId="0" applyFont="1" applyFill="1" applyBorder="1" applyAlignment="1" quotePrefix="1">
      <alignment vertical="top" wrapText="1"/>
    </xf>
  </cellXfs>
  <cellStyles count="51">
    <cellStyle name="Normal" xfId="0" builtinId="0"/>
    <cellStyle name="Comma" xfId="1" builtinId="3"/>
    <cellStyle name="Currency" xfId="2" builtinId="4"/>
    <cellStyle name="Percent" xfId="3" builtinId="5"/>
    <cellStyle name="Comma [0]" xfId="4" builtinId="6"/>
    <cellStyle name="Currency [0]" xfId="5" builtinId="7"/>
    <cellStyle name="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 name="Normal 2" xfId="49"/>
    <cellStyle name="Normal 3" xfId="50"/>
  </cellStyles>
  <tableStyles count="0" defaultTableStyle="TableStyleMedium2"/>
  <colors>
    <mruColors>
      <color rgb="00EDB9E6"/>
      <color rgb="00BDD7E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www.wps.cn/officeDocument/2021/sharedlinks" Target="sharedlinks.xml"/><Relationship Id="rId8" Type="http://schemas.openxmlformats.org/officeDocument/2006/relationships/customXml" Target="../customXml/item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hyperlink" Target="http://www.thebluecollarinvestor.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80"/>
  <sheetViews>
    <sheetView showZeros="0" topLeftCell="A4" workbookViewId="0">
      <selection activeCell="N11" sqref="N11"/>
    </sheetView>
  </sheetViews>
  <sheetFormatPr defaultColWidth="9" defaultRowHeight="15"/>
  <cols>
    <col min="1" max="1" width="0.885714285714286" customWidth="1"/>
    <col min="2" max="2" width="74.6666666666667" customWidth="1"/>
    <col min="3" max="3" width="0.885714285714286" customWidth="1"/>
    <col min="4" max="4" width="12.6666666666667" customWidth="1"/>
    <col min="5" max="5" width="0.885714285714286" customWidth="1"/>
    <col min="6" max="6" width="12.6666666666667" customWidth="1"/>
    <col min="7" max="7" width="0.885714285714286" customWidth="1"/>
    <col min="8" max="8" width="12.6666666666667" customWidth="1"/>
    <col min="9" max="9" width="0.885714285714286" customWidth="1"/>
  </cols>
  <sheetData>
    <row r="1" ht="23.25" spans="1:9">
      <c r="A1" s="322"/>
      <c r="B1" s="323" t="s">
        <v>0</v>
      </c>
      <c r="C1" s="324"/>
      <c r="D1" s="324"/>
      <c r="E1" s="324"/>
      <c r="F1" s="324"/>
      <c r="G1" s="324"/>
      <c r="H1" s="324"/>
      <c r="I1" s="413"/>
    </row>
    <row r="2" ht="6.9" customHeight="1" spans="1:9">
      <c r="A2" s="325"/>
      <c r="I2" s="414"/>
    </row>
    <row r="3" ht="18.75" spans="1:9">
      <c r="A3" s="325"/>
      <c r="B3" s="331" t="s">
        <v>1</v>
      </c>
      <c r="D3" s="327" t="s">
        <v>2</v>
      </c>
      <c r="I3" s="414"/>
    </row>
    <row r="4" ht="6.9" customHeight="1" spans="1:9">
      <c r="A4" s="325"/>
      <c r="B4" s="328"/>
      <c r="D4" s="329"/>
      <c r="I4" s="414"/>
    </row>
    <row r="5" ht="18.75" spans="1:9">
      <c r="A5" s="325"/>
      <c r="B5" s="326" t="s">
        <v>3</v>
      </c>
      <c r="D5" s="330" t="s">
        <v>4</v>
      </c>
      <c r="F5" s="331" t="s">
        <v>5</v>
      </c>
      <c r="H5" s="327" t="s">
        <v>6</v>
      </c>
      <c r="I5" s="414"/>
    </row>
    <row r="6" ht="6.9" customHeight="1" spans="1:9">
      <c r="A6" s="325"/>
      <c r="B6" s="328"/>
      <c r="I6" s="414"/>
    </row>
    <row r="7" ht="7.5" customHeight="1" spans="1:9">
      <c r="A7" s="332"/>
      <c r="B7" s="333"/>
      <c r="C7" s="333"/>
      <c r="D7" s="333"/>
      <c r="E7" s="333"/>
      <c r="F7" s="333"/>
      <c r="G7" s="333"/>
      <c r="H7" s="333"/>
      <c r="I7" s="415"/>
    </row>
    <row r="8" ht="20.1" customHeight="1" spans="1:9">
      <c r="A8" s="332"/>
      <c r="B8" s="334" t="s">
        <v>7</v>
      </c>
      <c r="C8" s="335"/>
      <c r="D8" s="335"/>
      <c r="E8" s="335"/>
      <c r="F8" s="335"/>
      <c r="G8" s="335"/>
      <c r="H8" s="336"/>
      <c r="I8" s="415"/>
    </row>
    <row r="9" ht="6.9" customHeight="1" spans="1:9">
      <c r="A9" s="337"/>
      <c r="B9" s="338"/>
      <c r="C9" s="339"/>
      <c r="D9" s="339"/>
      <c r="E9" s="339"/>
      <c r="F9" s="339"/>
      <c r="G9" s="339"/>
      <c r="H9" s="339"/>
      <c r="I9" s="454"/>
    </row>
    <row r="10" ht="18" customHeight="1" spans="1:9">
      <c r="A10" s="332"/>
      <c r="B10" s="340" t="s">
        <v>8</v>
      </c>
      <c r="C10" s="341"/>
      <c r="D10" s="342"/>
      <c r="E10" s="342"/>
      <c r="F10" s="342"/>
      <c r="G10" s="342"/>
      <c r="H10" s="342"/>
      <c r="I10" s="415"/>
    </row>
    <row r="11" ht="18" customHeight="1" spans="1:9">
      <c r="A11" s="332"/>
      <c r="B11" s="340" t="s">
        <v>9</v>
      </c>
      <c r="C11" s="341"/>
      <c r="D11" s="343"/>
      <c r="E11" s="344"/>
      <c r="F11" s="343"/>
      <c r="G11" s="344"/>
      <c r="H11" s="345"/>
      <c r="I11" s="415"/>
    </row>
    <row r="12" ht="18" customHeight="1" spans="1:12">
      <c r="A12" s="332"/>
      <c r="B12" s="340" t="s">
        <v>10</v>
      </c>
      <c r="C12" s="341"/>
      <c r="D12" s="346"/>
      <c r="E12" s="346"/>
      <c r="F12" s="346"/>
      <c r="G12" s="346"/>
      <c r="H12" s="346"/>
      <c r="I12" s="415"/>
      <c r="L12" s="467"/>
    </row>
    <row r="13" ht="18" customHeight="1" spans="1:12">
      <c r="A13" s="332"/>
      <c r="B13" s="340" t="s">
        <v>11</v>
      </c>
      <c r="C13" s="341"/>
      <c r="D13" s="346"/>
      <c r="E13" s="346"/>
      <c r="F13" s="346"/>
      <c r="G13" s="346"/>
      <c r="H13" s="346"/>
      <c r="I13" s="415"/>
      <c r="L13" s="467"/>
    </row>
    <row r="14" ht="18" customHeight="1" spans="1:12">
      <c r="A14" s="332"/>
      <c r="B14" s="340"/>
      <c r="C14" s="341"/>
      <c r="D14" s="347" t="s">
        <v>12</v>
      </c>
      <c r="E14" s="348"/>
      <c r="F14" s="347" t="s">
        <v>13</v>
      </c>
      <c r="G14" s="348"/>
      <c r="H14" s="349" t="s">
        <v>14</v>
      </c>
      <c r="I14" s="415"/>
      <c r="L14" s="467"/>
    </row>
    <row r="15" ht="6.9" customHeight="1" spans="1:9">
      <c r="A15" s="350"/>
      <c r="B15" s="351"/>
      <c r="C15" s="351"/>
      <c r="D15" s="351"/>
      <c r="E15" s="351"/>
      <c r="F15" s="352"/>
      <c r="G15" s="351"/>
      <c r="H15" s="351"/>
      <c r="I15" s="416"/>
    </row>
    <row r="16" ht="15.9" customHeight="1" spans="1:9">
      <c r="A16" s="350"/>
      <c r="B16" s="353" t="s">
        <v>15</v>
      </c>
      <c r="C16" s="354"/>
      <c r="D16" s="456" t="str">
        <f>D3</f>
        <v>GE</v>
      </c>
      <c r="E16" s="356"/>
      <c r="F16" s="357"/>
      <c r="G16" s="356"/>
      <c r="H16" s="357"/>
      <c r="I16" s="416"/>
    </row>
    <row r="17" ht="6.9" customHeight="1" spans="1:9">
      <c r="A17" s="350"/>
      <c r="B17" s="354"/>
      <c r="C17" s="354"/>
      <c r="D17" s="356"/>
      <c r="E17" s="356"/>
      <c r="F17" s="356"/>
      <c r="G17" s="356"/>
      <c r="H17" s="356"/>
      <c r="I17" s="416"/>
    </row>
    <row r="18" ht="15.9" customHeight="1" spans="1:13">
      <c r="A18" s="350"/>
      <c r="B18" s="353" t="s">
        <v>16</v>
      </c>
      <c r="C18" s="354"/>
      <c r="D18" s="358">
        <v>45804</v>
      </c>
      <c r="E18" s="356"/>
      <c r="F18" s="358">
        <v>45814</v>
      </c>
      <c r="G18" s="356"/>
      <c r="H18" s="359"/>
      <c r="I18" s="416"/>
      <c r="M18" s="467"/>
    </row>
    <row r="19" ht="6.9" customHeight="1" spans="1:9">
      <c r="A19" s="350"/>
      <c r="B19" s="354"/>
      <c r="C19" s="354"/>
      <c r="D19" s="360"/>
      <c r="E19" s="356"/>
      <c r="F19" s="356"/>
      <c r="G19" s="356"/>
      <c r="H19" s="356"/>
      <c r="I19" s="416"/>
    </row>
    <row r="20" ht="15.9" customHeight="1" spans="1:9">
      <c r="A20" s="350"/>
      <c r="B20" s="361" t="s">
        <v>17</v>
      </c>
      <c r="C20" s="354"/>
      <c r="D20" s="358">
        <v>45828</v>
      </c>
      <c r="E20" s="356"/>
      <c r="F20" s="359"/>
      <c r="G20" s="357"/>
      <c r="H20" s="359"/>
      <c r="I20" s="416"/>
    </row>
    <row r="21" ht="6.9" customHeight="1" spans="1:9">
      <c r="A21" s="350"/>
      <c r="B21" s="362"/>
      <c r="C21" s="354"/>
      <c r="D21" s="362"/>
      <c r="E21" s="354"/>
      <c r="F21" s="354"/>
      <c r="G21" s="354"/>
      <c r="H21" s="354"/>
      <c r="I21" s="416"/>
    </row>
    <row r="22" ht="15.9" customHeight="1" spans="1:9">
      <c r="A22" s="350"/>
      <c r="B22" s="361" t="s">
        <v>18</v>
      </c>
      <c r="C22" s="354"/>
      <c r="D22" s="363">
        <v>241.49</v>
      </c>
      <c r="E22" s="364"/>
      <c r="F22" s="365">
        <v>255.65</v>
      </c>
      <c r="G22" s="354"/>
      <c r="H22" s="366"/>
      <c r="I22" s="416"/>
    </row>
    <row r="23" ht="6.9" customHeight="1" spans="1:9">
      <c r="A23" s="350"/>
      <c r="B23" s="367"/>
      <c r="C23" s="354"/>
      <c r="D23" s="362"/>
      <c r="E23" s="354"/>
      <c r="F23" s="354"/>
      <c r="G23" s="354"/>
      <c r="H23" s="368"/>
      <c r="I23" s="416"/>
    </row>
    <row r="24" ht="15.9" customHeight="1" spans="1:15">
      <c r="A24" s="350"/>
      <c r="B24" s="361" t="s">
        <v>19</v>
      </c>
      <c r="C24" s="354"/>
      <c r="D24" s="365">
        <v>227.5</v>
      </c>
      <c r="E24" s="354"/>
      <c r="F24" s="369"/>
      <c r="G24" s="354"/>
      <c r="H24" s="366"/>
      <c r="I24" s="416"/>
      <c r="O24" t="s">
        <v>20</v>
      </c>
    </row>
    <row r="25" ht="6.9" customHeight="1" spans="1:9">
      <c r="A25" s="350"/>
      <c r="B25" s="370"/>
      <c r="C25" s="354"/>
      <c r="D25" s="362"/>
      <c r="E25" s="354"/>
      <c r="F25" s="354"/>
      <c r="G25" s="354"/>
      <c r="H25" s="354"/>
      <c r="I25" s="416"/>
    </row>
    <row r="26" ht="15.9" customHeight="1" spans="1:15">
      <c r="A26" s="350"/>
      <c r="B26" s="361" t="s">
        <v>21</v>
      </c>
      <c r="C26" s="354"/>
      <c r="D26" s="365">
        <v>2.7</v>
      </c>
      <c r="E26" s="354"/>
      <c r="F26" s="365">
        <v>0.62</v>
      </c>
      <c r="G26" s="354"/>
      <c r="H26" s="371"/>
      <c r="I26" s="416"/>
      <c r="O26" t="s">
        <v>20</v>
      </c>
    </row>
    <row r="27" ht="6.9" customHeight="1" spans="1:9">
      <c r="A27" s="332"/>
      <c r="B27" s="372"/>
      <c r="C27" s="368"/>
      <c r="D27" s="373"/>
      <c r="E27" s="368"/>
      <c r="F27" s="368"/>
      <c r="G27" s="368"/>
      <c r="H27" s="368"/>
      <c r="I27" s="415"/>
    </row>
    <row r="28" ht="15.9" customHeight="1" spans="1:9">
      <c r="A28" s="332"/>
      <c r="B28" s="361" t="s">
        <v>22</v>
      </c>
      <c r="C28" s="368"/>
      <c r="D28" s="374">
        <v>-0.22</v>
      </c>
      <c r="E28" s="368"/>
      <c r="F28" s="368"/>
      <c r="G28" s="368"/>
      <c r="H28" s="368"/>
      <c r="I28" s="415"/>
    </row>
    <row r="29" ht="6.9" customHeight="1" spans="1:9">
      <c r="A29" s="332"/>
      <c r="B29" s="372"/>
      <c r="C29" s="368"/>
      <c r="D29" s="373"/>
      <c r="E29" s="368"/>
      <c r="F29" s="368"/>
      <c r="G29" s="368"/>
      <c r="H29" s="368"/>
      <c r="I29" s="415"/>
    </row>
    <row r="30" ht="15.9" customHeight="1" spans="1:9">
      <c r="A30" s="332"/>
      <c r="B30" s="361" t="s">
        <v>23</v>
      </c>
      <c r="C30" s="368"/>
      <c r="D30" s="365">
        <v>222.5</v>
      </c>
      <c r="E30" s="354"/>
      <c r="F30" s="369"/>
      <c r="G30" s="354"/>
      <c r="H30" s="366"/>
      <c r="I30" s="416"/>
    </row>
    <row r="31" ht="6.9" customHeight="1" spans="1:9">
      <c r="A31" s="332"/>
      <c r="B31" s="372"/>
      <c r="C31" s="368"/>
      <c r="D31" s="373"/>
      <c r="E31" s="368"/>
      <c r="F31" s="368"/>
      <c r="G31" s="368"/>
      <c r="H31" s="368"/>
      <c r="I31" s="415"/>
    </row>
    <row r="32" ht="15.9" customHeight="1" spans="1:9">
      <c r="A32" s="332"/>
      <c r="B32" s="361" t="s">
        <v>24</v>
      </c>
      <c r="C32" s="368"/>
      <c r="D32" s="365">
        <v>1.89</v>
      </c>
      <c r="E32" s="354"/>
      <c r="F32" s="365">
        <v>0.34</v>
      </c>
      <c r="G32" s="354"/>
      <c r="H32" s="371"/>
      <c r="I32" s="415"/>
    </row>
    <row r="33" ht="6.9" customHeight="1" spans="1:9">
      <c r="A33" s="332"/>
      <c r="B33" s="375"/>
      <c r="C33" s="377"/>
      <c r="D33" s="376"/>
      <c r="E33" s="377"/>
      <c r="F33" s="376"/>
      <c r="G33" s="377"/>
      <c r="H33" s="376"/>
      <c r="I33" s="454"/>
    </row>
    <row r="34" ht="15.9" customHeight="1" spans="1:9">
      <c r="A34" s="332"/>
      <c r="B34" s="378" t="s">
        <v>25</v>
      </c>
      <c r="C34" s="368"/>
      <c r="D34" s="379">
        <v>0.7</v>
      </c>
      <c r="E34" s="354"/>
      <c r="F34" s="376"/>
      <c r="G34" s="377"/>
      <c r="H34" s="376"/>
      <c r="I34" s="415"/>
    </row>
    <row r="35" ht="6.9" customHeight="1" spans="1:9">
      <c r="A35" s="337"/>
      <c r="B35" s="375"/>
      <c r="C35" s="377"/>
      <c r="D35" s="376"/>
      <c r="E35" s="377"/>
      <c r="F35" s="376"/>
      <c r="G35" s="377"/>
      <c r="H35" s="376"/>
      <c r="I35" s="454"/>
    </row>
    <row r="36" ht="15.9" customHeight="1" spans="1:9">
      <c r="A36" s="332"/>
      <c r="B36" s="380" t="s">
        <v>26</v>
      </c>
      <c r="C36" s="368"/>
      <c r="D36" s="379">
        <v>2</v>
      </c>
      <c r="E36" s="354"/>
      <c r="F36" s="376"/>
      <c r="G36" s="377"/>
      <c r="H36" s="376"/>
      <c r="I36" s="415"/>
    </row>
    <row r="37" ht="6.9" customHeight="1" spans="1:9">
      <c r="A37" s="332"/>
      <c r="B37" s="368"/>
      <c r="C37" s="368"/>
      <c r="D37" s="368"/>
      <c r="E37" s="368"/>
      <c r="F37" s="368"/>
      <c r="G37" s="368"/>
      <c r="H37" s="368"/>
      <c r="I37" s="415"/>
    </row>
    <row r="38" ht="20.1" customHeight="1" spans="1:9">
      <c r="A38" s="332"/>
      <c r="B38" s="334" t="s">
        <v>27</v>
      </c>
      <c r="C38" s="381"/>
      <c r="D38" s="381"/>
      <c r="E38" s="381"/>
      <c r="F38" s="381"/>
      <c r="G38" s="381"/>
      <c r="H38" s="382"/>
      <c r="I38" s="415"/>
    </row>
    <row r="39" ht="6.9" customHeight="1" spans="1:9">
      <c r="A39" s="350"/>
      <c r="B39" s="368"/>
      <c r="C39" s="354"/>
      <c r="D39" s="354"/>
      <c r="E39" s="354"/>
      <c r="F39" s="354"/>
      <c r="G39" s="354"/>
      <c r="H39" s="354"/>
      <c r="I39" s="416"/>
    </row>
    <row r="40" ht="15.9" customHeight="1" spans="1:9">
      <c r="A40" s="350"/>
      <c r="B40" s="383" t="s">
        <v>28</v>
      </c>
      <c r="C40" s="457"/>
      <c r="D40" s="384">
        <f>IF(D28=0,"",(1-ABS(D28)))</f>
        <v>0.78</v>
      </c>
      <c r="E40" s="385"/>
      <c r="F40" s="385"/>
      <c r="G40" s="385"/>
      <c r="H40" s="385"/>
      <c r="I40" s="416"/>
    </row>
    <row r="41" ht="6.9" customHeight="1" spans="1:9">
      <c r="A41" s="350"/>
      <c r="B41" s="458"/>
      <c r="C41" s="457"/>
      <c r="D41" s="386"/>
      <c r="E41" s="385"/>
      <c r="F41" s="385"/>
      <c r="G41" s="385"/>
      <c r="H41" s="385"/>
      <c r="I41" s="416"/>
    </row>
    <row r="42" ht="15.9" customHeight="1" spans="1:9">
      <c r="A42" s="350"/>
      <c r="B42" s="459" t="s">
        <v>29</v>
      </c>
      <c r="C42" s="460"/>
      <c r="D42" s="461">
        <f>IF(D18=0,"",D20-D18+1)</f>
        <v>25</v>
      </c>
      <c r="E42" s="389"/>
      <c r="F42" s="390"/>
      <c r="G42" s="391"/>
      <c r="H42" s="388">
        <f>IF(F18="","",F18-D18+1)</f>
        <v>11</v>
      </c>
      <c r="I42" s="416"/>
    </row>
    <row r="43" ht="6.9" customHeight="1" spans="1:9">
      <c r="A43" s="350"/>
      <c r="B43" s="462"/>
      <c r="C43" s="457"/>
      <c r="D43" s="393"/>
      <c r="E43" s="385"/>
      <c r="F43" s="385"/>
      <c r="G43" s="385"/>
      <c r="H43" s="425"/>
      <c r="I43" s="416"/>
    </row>
    <row r="44" ht="15.9" customHeight="1" spans="1:9">
      <c r="A44" s="350"/>
      <c r="B44" s="459" t="s">
        <v>30</v>
      </c>
      <c r="C44" s="460"/>
      <c r="D44" s="395">
        <f>D26-D32</f>
        <v>0.81</v>
      </c>
      <c r="E44" s="389"/>
      <c r="F44" s="396"/>
      <c r="G44" s="391"/>
      <c r="H44" s="395">
        <f>IF(F26="","",D44-(F26-F32))</f>
        <v>0.53</v>
      </c>
      <c r="I44" s="416"/>
    </row>
    <row r="45" ht="6.9" customHeight="1" spans="1:9">
      <c r="A45" s="350"/>
      <c r="B45" s="463"/>
      <c r="C45" s="457"/>
      <c r="D45" s="398"/>
      <c r="E45" s="385"/>
      <c r="F45" s="399"/>
      <c r="G45" s="385"/>
      <c r="H45" s="398"/>
      <c r="I45" s="416"/>
    </row>
    <row r="46" ht="15.9" customHeight="1" spans="1:9">
      <c r="A46" s="350"/>
      <c r="B46" s="459" t="s">
        <v>31</v>
      </c>
      <c r="C46" s="460"/>
      <c r="D46" s="395">
        <f>(D24-D30)-(D26-D32)</f>
        <v>4.19</v>
      </c>
      <c r="E46" s="389"/>
      <c r="F46" s="396"/>
      <c r="G46" s="391"/>
      <c r="H46" s="395">
        <f>IF(H44="","",(D24-D30)-(D44))</f>
        <v>4.19</v>
      </c>
      <c r="I46" s="416"/>
    </row>
    <row r="47" ht="6.9" customHeight="1" spans="1:9">
      <c r="A47" s="350"/>
      <c r="B47" s="463"/>
      <c r="C47" s="457"/>
      <c r="D47" s="398"/>
      <c r="E47" s="385"/>
      <c r="F47" s="399"/>
      <c r="G47" s="385"/>
      <c r="H47" s="398"/>
      <c r="I47" s="416"/>
    </row>
    <row r="48" ht="15.9" customHeight="1" spans="1:9">
      <c r="A48" s="350"/>
      <c r="B48" s="459" t="s">
        <v>32</v>
      </c>
      <c r="C48" s="460"/>
      <c r="D48" s="384">
        <f>IF(D46=0,"",D44/D46)</f>
        <v>0.193317422434368</v>
      </c>
      <c r="E48" s="389"/>
      <c r="F48" s="401"/>
      <c r="G48" s="391"/>
      <c r="H48" s="384">
        <f>IF(H46="","",H44/H46)</f>
        <v>0.126491646778043</v>
      </c>
      <c r="I48" s="416"/>
    </row>
    <row r="49" ht="6.9" customHeight="1" spans="1:9">
      <c r="A49" s="350"/>
      <c r="B49" s="463"/>
      <c r="C49" s="457"/>
      <c r="D49" s="464"/>
      <c r="E49" s="385"/>
      <c r="F49" s="390"/>
      <c r="G49" s="385"/>
      <c r="H49" s="402"/>
      <c r="I49" s="416"/>
    </row>
    <row r="50" ht="15.9" customHeight="1" spans="1:9">
      <c r="A50" s="350"/>
      <c r="B50" s="459" t="s">
        <v>33</v>
      </c>
      <c r="C50" s="460"/>
      <c r="D50" s="384">
        <f>IFERROR((IF(D42=0,"",(D48*365)/D42)),"")</f>
        <v>2.82243436754177</v>
      </c>
      <c r="E50" s="389"/>
      <c r="F50" s="401"/>
      <c r="G50" s="391"/>
      <c r="H50" s="384">
        <f>IF(F18="","",(H48*365)/H42)</f>
        <v>4.19722282490779</v>
      </c>
      <c r="I50" s="416"/>
    </row>
    <row r="51" ht="6.9" customHeight="1" spans="1:9">
      <c r="A51" s="350"/>
      <c r="B51" s="463"/>
      <c r="C51" s="457"/>
      <c r="D51" s="402"/>
      <c r="E51" s="385"/>
      <c r="F51" s="390"/>
      <c r="G51" s="385"/>
      <c r="H51" s="404"/>
      <c r="I51" s="416"/>
    </row>
    <row r="52" ht="15.9" customHeight="1" spans="1:9">
      <c r="A52" s="350"/>
      <c r="B52" s="465" t="s">
        <v>34</v>
      </c>
      <c r="C52" s="460"/>
      <c r="D52" s="466">
        <f>D24-D44</f>
        <v>226.69</v>
      </c>
      <c r="E52" s="389"/>
      <c r="F52" s="396"/>
      <c r="G52" s="385"/>
      <c r="H52" s="406"/>
      <c r="I52" s="416"/>
    </row>
    <row r="53" ht="6.9" customHeight="1" spans="1:9">
      <c r="A53" s="350"/>
      <c r="B53" s="463"/>
      <c r="C53" s="457"/>
      <c r="D53" s="398"/>
      <c r="E53" s="385"/>
      <c r="F53" s="399"/>
      <c r="G53" s="385"/>
      <c r="H53" s="390"/>
      <c r="I53" s="416"/>
    </row>
    <row r="54" ht="15.9" customHeight="1" spans="1:9">
      <c r="A54" s="350"/>
      <c r="B54" s="459" t="s">
        <v>35</v>
      </c>
      <c r="C54" s="460"/>
      <c r="D54" s="395">
        <f>D22-D24</f>
        <v>13.99</v>
      </c>
      <c r="E54" s="389"/>
      <c r="F54" s="396"/>
      <c r="G54" s="385"/>
      <c r="H54" s="396"/>
      <c r="I54" s="416"/>
    </row>
    <row r="55" ht="7.2" customHeight="1" spans="1:9">
      <c r="A55" s="350"/>
      <c r="B55" s="463"/>
      <c r="C55" s="457"/>
      <c r="D55" s="398"/>
      <c r="E55" s="385"/>
      <c r="F55" s="399"/>
      <c r="G55" s="385"/>
      <c r="H55" s="390"/>
      <c r="I55" s="416"/>
    </row>
    <row r="56" ht="15.9" customHeight="1" spans="1:9">
      <c r="A56" s="350"/>
      <c r="B56" s="459" t="s">
        <v>36</v>
      </c>
      <c r="C56" s="460"/>
      <c r="D56" s="384">
        <f>IF(D22=0,"",D54/D22)</f>
        <v>0.0579320054660649</v>
      </c>
      <c r="E56" s="389"/>
      <c r="F56" s="401"/>
      <c r="G56" s="385"/>
      <c r="H56" s="401"/>
      <c r="I56" s="416"/>
    </row>
    <row r="57" ht="6.9" customHeight="1" spans="1:9">
      <c r="A57" s="350"/>
      <c r="B57" s="407"/>
      <c r="C57" s="368"/>
      <c r="D57" s="408"/>
      <c r="E57" s="354"/>
      <c r="F57" s="354"/>
      <c r="G57" s="354"/>
      <c r="H57" s="354"/>
      <c r="I57" s="416"/>
    </row>
    <row r="58" ht="20.1" customHeight="1" spans="1:9">
      <c r="A58" s="350"/>
      <c r="B58" s="334" t="s">
        <v>37</v>
      </c>
      <c r="C58" s="409"/>
      <c r="D58" s="410"/>
      <c r="E58" s="409"/>
      <c r="F58" s="409"/>
      <c r="G58" s="409"/>
      <c r="H58" s="411"/>
      <c r="I58" s="416"/>
    </row>
    <row r="59" ht="6.9" customHeight="1" spans="1:9">
      <c r="A59" s="350"/>
      <c r="B59" s="354"/>
      <c r="C59" s="368"/>
      <c r="D59" s="360"/>
      <c r="E59" s="368"/>
      <c r="F59" s="354"/>
      <c r="G59" s="368"/>
      <c r="H59" s="354"/>
      <c r="I59" s="416"/>
    </row>
    <row r="60" ht="15.9" customHeight="1" spans="1:9">
      <c r="A60" s="350"/>
      <c r="B60" s="353" t="s">
        <v>38</v>
      </c>
      <c r="C60" s="368"/>
      <c r="D60" s="358">
        <v>45860</v>
      </c>
      <c r="E60" s="368"/>
      <c r="F60" s="359"/>
      <c r="G60" s="368"/>
      <c r="H60" s="359"/>
      <c r="I60" s="416"/>
    </row>
    <row r="61" ht="6.9" customHeight="1" spans="1:9">
      <c r="A61" s="350"/>
      <c r="B61" s="354"/>
      <c r="C61" s="368"/>
      <c r="D61" s="360"/>
      <c r="E61" s="368"/>
      <c r="F61" s="354"/>
      <c r="G61" s="368"/>
      <c r="H61" s="368"/>
      <c r="I61" s="416"/>
    </row>
    <row r="62" ht="15.9" customHeight="1" spans="1:9">
      <c r="A62" s="350"/>
      <c r="B62" s="361" t="s">
        <v>39</v>
      </c>
      <c r="C62" s="368"/>
      <c r="D62" s="358">
        <v>45726</v>
      </c>
      <c r="E62" s="368"/>
      <c r="F62" s="359"/>
      <c r="G62" s="368"/>
      <c r="H62" s="359"/>
      <c r="I62" s="416"/>
    </row>
    <row r="63" ht="6.9" customHeight="1" spans="1:9">
      <c r="A63" s="350"/>
      <c r="B63" s="354"/>
      <c r="C63" s="368"/>
      <c r="D63" s="360"/>
      <c r="E63" s="354"/>
      <c r="F63" s="354"/>
      <c r="G63" s="354"/>
      <c r="H63" s="354"/>
      <c r="I63" s="416"/>
    </row>
    <row r="64" ht="20.1" customHeight="1" spans="1:9">
      <c r="A64" s="332"/>
      <c r="B64" s="334" t="s">
        <v>40</v>
      </c>
      <c r="C64" s="381"/>
      <c r="D64" s="412"/>
      <c r="E64" s="381"/>
      <c r="F64" s="381"/>
      <c r="G64" s="381"/>
      <c r="H64" s="382"/>
      <c r="I64" s="415"/>
    </row>
    <row r="65" ht="6.9" customHeight="1" spans="1:9">
      <c r="A65" s="350"/>
      <c r="B65" s="418"/>
      <c r="C65" s="354"/>
      <c r="D65" s="419"/>
      <c r="E65" s="354"/>
      <c r="F65" s="354"/>
      <c r="G65" s="354"/>
      <c r="H65" s="354"/>
      <c r="I65" s="416"/>
    </row>
    <row r="66" ht="15.9" customHeight="1" spans="1:9">
      <c r="A66" s="350"/>
      <c r="B66" s="420" t="s">
        <v>41</v>
      </c>
      <c r="C66" s="468"/>
      <c r="D66" s="422">
        <f>IF(D34="","",(1-D34)*D44)</f>
        <v>0.243</v>
      </c>
      <c r="E66" s="423"/>
      <c r="F66" s="366"/>
      <c r="G66" s="368"/>
      <c r="H66" s="366"/>
      <c r="I66" s="416"/>
    </row>
    <row r="67" ht="6.9" customHeight="1" spans="1:9">
      <c r="A67" s="350"/>
      <c r="B67" s="394"/>
      <c r="C67" s="385"/>
      <c r="D67" s="425"/>
      <c r="E67" s="354"/>
      <c r="F67" s="368"/>
      <c r="G67" s="368"/>
      <c r="H67" s="368"/>
      <c r="I67" s="416"/>
    </row>
    <row r="68" ht="15.9" customHeight="1" spans="1:9">
      <c r="A68" s="350"/>
      <c r="B68" s="426" t="s">
        <v>42</v>
      </c>
      <c r="C68" s="468"/>
      <c r="D68" s="427">
        <f>D36*D44</f>
        <v>1.62</v>
      </c>
      <c r="E68" s="423"/>
      <c r="F68" s="366"/>
      <c r="G68" s="368"/>
      <c r="H68" s="366"/>
      <c r="I68" s="416"/>
    </row>
    <row r="69" ht="0.75" customHeight="1" spans="1:9">
      <c r="A69" s="350"/>
      <c r="B69" s="428"/>
      <c r="C69" s="429"/>
      <c r="D69" s="430"/>
      <c r="E69" s="354"/>
      <c r="F69" s="366"/>
      <c r="G69" s="368"/>
      <c r="H69" s="366"/>
      <c r="I69" s="416"/>
    </row>
    <row r="70" ht="6.9" customHeight="1" spans="1:9">
      <c r="A70" s="350"/>
      <c r="B70" s="428"/>
      <c r="C70" s="429"/>
      <c r="D70" s="430"/>
      <c r="E70" s="354"/>
      <c r="F70" s="366"/>
      <c r="G70" s="368"/>
      <c r="H70" s="366"/>
      <c r="I70" s="416"/>
    </row>
    <row r="71" ht="20.1" customHeight="1" spans="1:9">
      <c r="A71" s="337"/>
      <c r="B71" s="334" t="s">
        <v>43</v>
      </c>
      <c r="C71" s="431"/>
      <c r="D71" s="431"/>
      <c r="E71" s="431"/>
      <c r="F71" s="431"/>
      <c r="G71" s="431"/>
      <c r="H71" s="432"/>
      <c r="I71" s="454"/>
    </row>
    <row r="72" ht="7.5" customHeight="1" spans="1:9">
      <c r="A72" s="337"/>
      <c r="B72" s="433"/>
      <c r="C72" s="377"/>
      <c r="D72" s="377"/>
      <c r="E72" s="377"/>
      <c r="F72" s="377"/>
      <c r="G72" s="377"/>
      <c r="H72" s="377"/>
      <c r="I72" s="454"/>
    </row>
    <row r="73" ht="15.9" customHeight="1" spans="1:9">
      <c r="A73" s="337"/>
      <c r="B73" s="434" t="s">
        <v>44</v>
      </c>
      <c r="C73" s="435"/>
      <c r="D73" s="436">
        <v>228</v>
      </c>
      <c r="E73" s="377"/>
      <c r="F73" s="377"/>
      <c r="G73" s="377"/>
      <c r="H73" s="377"/>
      <c r="I73" s="454"/>
    </row>
    <row r="74" ht="6.9" customHeight="1" spans="1:9">
      <c r="A74" s="337"/>
      <c r="B74" s="437"/>
      <c r="C74" s="377"/>
      <c r="D74" s="438"/>
      <c r="E74" s="377"/>
      <c r="F74" s="377"/>
      <c r="G74" s="377"/>
      <c r="H74" s="377"/>
      <c r="I74" s="454"/>
    </row>
    <row r="75" ht="15.9" customHeight="1" spans="1:9">
      <c r="A75" s="337"/>
      <c r="B75" s="434" t="s">
        <v>45</v>
      </c>
      <c r="C75" s="377"/>
      <c r="D75" s="439" t="s">
        <v>46</v>
      </c>
      <c r="E75" s="440"/>
      <c r="F75" s="440"/>
      <c r="G75" s="440"/>
      <c r="H75" s="441"/>
      <c r="I75" s="454"/>
    </row>
    <row r="76" ht="7.5" customHeight="1" spans="1:9">
      <c r="A76" s="337"/>
      <c r="B76" s="437"/>
      <c r="C76" s="377"/>
      <c r="D76" s="438"/>
      <c r="E76" s="377"/>
      <c r="F76" s="377"/>
      <c r="G76" s="377"/>
      <c r="H76" s="377"/>
      <c r="I76" s="454"/>
    </row>
    <row r="77" ht="17.25" customHeight="1" spans="1:9">
      <c r="A77" s="337"/>
      <c r="B77" s="442" t="s">
        <v>47</v>
      </c>
      <c r="C77" s="443"/>
      <c r="D77" s="443"/>
      <c r="E77" s="443"/>
      <c r="F77" s="443"/>
      <c r="G77" s="443"/>
      <c r="H77" s="444"/>
      <c r="I77" s="454"/>
    </row>
    <row r="78" ht="17.25" customHeight="1" spans="1:9">
      <c r="A78" s="337"/>
      <c r="B78" s="445"/>
      <c r="C78" s="446"/>
      <c r="D78" s="446"/>
      <c r="E78" s="446"/>
      <c r="F78" s="446"/>
      <c r="G78" s="446"/>
      <c r="H78" s="447"/>
      <c r="I78" s="454"/>
    </row>
    <row r="79" ht="17.25" spans="1:9">
      <c r="A79" s="337"/>
      <c r="B79" s="448"/>
      <c r="C79" s="449"/>
      <c r="D79" s="449"/>
      <c r="E79" s="449"/>
      <c r="F79" s="449"/>
      <c r="G79" s="449"/>
      <c r="H79" s="450"/>
      <c r="I79" s="454"/>
    </row>
    <row r="80" ht="7.5" customHeight="1" spans="1:9">
      <c r="A80" s="451"/>
      <c r="B80" s="452"/>
      <c r="C80" s="452"/>
      <c r="D80" s="452"/>
      <c r="E80" s="469"/>
      <c r="F80" s="469"/>
      <c r="G80" s="469"/>
      <c r="H80" s="469"/>
      <c r="I80" s="455"/>
    </row>
  </sheetData>
  <sheetProtection algorithmName="SHA-512" hashValue="UPxWl8WhbJFtR5kKYst6Q0/T9KKJ8K4XCzqi6eIXNWMLoy1CJBnu28CYyXyF3ilWYNTCtXNwxBxYTUKZSPujKg==" saltValue="zsmzqEtKCX8SnXbp24fUDA==" spinCount="100000" sheet="1" objects="1"/>
  <mergeCells count="4">
    <mergeCell ref="D75:H75"/>
    <mergeCell ref="B77:H77"/>
    <mergeCell ref="B78:H78"/>
    <mergeCell ref="B79:H79"/>
  </mergeCells>
  <dataValidations count="19">
    <dataValidation type="date" operator="between" allowBlank="1" showInputMessage="1" showErrorMessage="1" error="You must enter a &quot;Date&quot; in this field&#10;&#10;Format:  mm/dd/yy" sqref="D18">
      <formula1>26665</formula1>
      <formula2>82181</formula2>
    </dataValidation>
    <dataValidation type="date" operator="between" allowBlank="1" showInputMessage="1" showErrorMessage="1" error="You must enter a &quot;Date&quot; in this field.&#10;&#10;Format:  mm/dd/yy" sqref="F18">
      <formula1>26665</formula1>
      <formula2>73050</formula2>
    </dataValidation>
    <dataValidation type="date" operator="between" allowBlank="1" showInputMessage="1" showErrorMessage="1" error="You must enter a &quot;Date&quot; in this field.&#10;&#10;Format:  mm/dd/yy" sqref="D20">
      <formula1>26665</formula1>
      <formula2>82181</formula2>
    </dataValidation>
    <dataValidation type="decimal" operator="between" allowBlank="1" showInputMessage="1" showErrorMessage="1" error="You must enter the entry  &quot;Stock Price&quot;  &quot;Dollar&quot; Amount in this field.  You do not need the $ sign.&#10;&#10;Format:  ####.##&#10;&#10;Format:  ####.##" sqref="D22">
      <formula1>0.01</formula1>
      <formula2>10000</formula2>
    </dataValidation>
    <dataValidation type="decimal" operator="between" allowBlank="1" showInputMessage="1" showErrorMessage="1" error="You must enter the closing  &quot;Stock Price&quot;  &quot;Dollar&quot; Amount in this field.  You do not need the $ sign.&#10;&#10;Format:  ####.##" sqref="F22">
      <formula1>0.01</formula1>
      <formula2>100000</formula2>
    </dataValidation>
    <dataValidation type="decimal" operator="between" allowBlank="1" showInputMessage="1" showErrorMessage="1" error="&#10;You must enter the &quot;Short Put Strike Price&quot; &quot;Dollar&quot; Amount in this field.  You do not need the $ sign.&#10;&#10;Format:  ####.##" sqref="D24">
      <formula1>0.01</formula1>
      <formula2>10000</formula2>
    </dataValidation>
    <dataValidation type="decimal" operator="between" allowBlank="1" showInputMessage="1" showErrorMessage="1" error="&#10;You must enter the &quot;Short Put Strike Premium&quot; received when you entered the trade &quot;Dollar&quot; Amount in this field.  You do not need the $ sign.&#10;&#10;Format:  ####.##" sqref="D26">
      <formula1>0.01</formula1>
      <formula2>10000</formula2>
    </dataValidation>
    <dataValidation type="decimal" operator="between" allowBlank="1" showInputMessage="1" showErrorMessage="1" error="You must enter the &quot;Short Put Strike Premium&quot; paid when you exited the trade &quot;Dollar&quot; Amount in this field.  You do not need the $ sign.&#10;&#10;Format:  ####.##" sqref="F26">
      <formula1>0.01</formula1>
      <formula2>10000</formula2>
    </dataValidation>
    <dataValidation type="decimal" operator="between" allowBlank="1" showInputMessage="1" showErrorMessage="1" error="You must emter the &quot;Delta&quot; value as you see it in your options chai in this field.&#10;&#10;Format:  -0.##" sqref="D28">
      <formula1>-0.99</formula1>
      <formula2>0</formula2>
    </dataValidation>
    <dataValidation type="decimal" operator="lessThan" allowBlank="1" showInputMessage="1" showErrorMessage="1" sqref="D29">
      <formula1>0</formula1>
    </dataValidation>
    <dataValidation type="decimal" operator="between" allowBlank="1" showInputMessage="1" showErrorMessage="1" error="You must enter the &quot;Long Put Strike Price&quot; &quot;Dollar&quot; Amount in this field.  You do not need the $ sign.&#10;&#10;Format:  ####.##" sqref="D30">
      <formula1>0.01</formula1>
      <formula2>10000</formula2>
    </dataValidation>
    <dataValidation type="decimal" operator="between" allowBlank="1" showInputMessage="1" showErrorMessage="1" error="You must enter the &quot;Long Put Strike Premium&quot; paid when you entered the trade &quot;Dollar&quot; Amount in this field.  You do not need the $ sign.&#10;&#10;Format:  ####.##" sqref="D32">
      <formula1>0.01</formula1>
      <formula2>10000</formula2>
    </dataValidation>
    <dataValidation type="decimal" operator="between" allowBlank="1" showInputMessage="1" showErrorMessage="1" error="You must enter the &quot;Long Put Strike Premium&quot; you received when you exited the trade &quot;Dollar&quot; Amount in this field.  You do not need the $ sign.&#10;&#10;Format:  ####.##" sqref="F32">
      <formula1>0.01</formula1>
      <formula2>10000</formula2>
    </dataValidation>
    <dataValidation type="decimal" operator="between" allowBlank="1" showInputMessage="1" showErrorMessage="1" error="You must enter the your &quot;Profit Target Exit Percentage&quot; using whole numbers in this field.&#10;&#10;Format:  ##%" sqref="D34">
      <formula1>0</formula1>
      <formula2>100</formula2>
    </dataValidation>
    <dataValidation type="decimal" operator="between" allowBlank="1" showInputMessage="1" showErrorMessage="1" error="You must enter the your &quot;Contingencyt Exit Percentage&quot; using whole numbers in this field.&#10;&#10;Format:  ###%" sqref="D36">
      <formula1>1</formula1>
      <formula2>100</formula2>
    </dataValidation>
    <dataValidation type="date" operator="between" allowBlank="1" showInputMessage="1" showErrorMessage="1" error="You must enter the next &quot;Earnings Date&quot; as a &quot;Date&quot; in this field.&#10;&#10;Format:  mm/dd/yy" sqref="D60">
      <formula1>26665</formula1>
      <formula2>82181</formula2>
    </dataValidation>
    <dataValidation type="date" operator="between" allowBlank="1" showInputMessage="1" showErrorMessage="1" error="You must enter either the most recent or the next upcoming &quot;Ex Div Date&quot; as a &quot;Date&quot; in this field.  If there is no Ex Div date, then leave this cell blank.&#10;&#10;&#10;Format:  mm/dd/yy" sqref="D62" errorStyle="warning">
      <formula1>26665</formula1>
      <formula2>82181</formula2>
    </dataValidation>
    <dataValidation type="decimal" operator="between" allowBlank="1" showInputMessage="1" showErrorMessage="1" error="You must entrt the &quot;Key Support Level&quot; as a &quot;Dollar Value&quot;  in this field.&#10;&#10;Format:  $####.##" sqref="D73">
      <formula1>0.01</formula1>
      <formula2>10000</formula2>
    </dataValidation>
    <dataValidation type="textLength" operator="notEqual" allowBlank="1" showInputMessage="1" showErrorMessage="1" error="Enter alpha characters only." sqref="D75:H75" errorStyle="warning">
      <formula1>0</formula1>
    </dataValidation>
  </dataValidations>
  <printOptions horizontalCentered="1" verticalCentered="1"/>
  <pageMargins left="0.1" right="0.1" top="0" bottom="0" header="0.299305555555556" footer="0.299305555555556"/>
  <pageSetup paperSize="1" scale="81"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83"/>
  <sheetViews>
    <sheetView showZeros="0" topLeftCell="A11" workbookViewId="0">
      <selection activeCell="H48" sqref="H48"/>
    </sheetView>
  </sheetViews>
  <sheetFormatPr defaultColWidth="9" defaultRowHeight="15"/>
  <cols>
    <col min="1" max="1" width="0.885714285714286" customWidth="1"/>
    <col min="2" max="2" width="74.6666666666667" customWidth="1"/>
    <col min="3" max="3" width="0.885714285714286" customWidth="1"/>
    <col min="4" max="4" width="12.6666666666667" customWidth="1"/>
    <col min="5" max="5" width="0.885714285714286" customWidth="1"/>
    <col min="6" max="6" width="12.6666666666667" customWidth="1"/>
    <col min="7" max="7" width="0.885714285714286" customWidth="1"/>
    <col min="8" max="8" width="12.6666666666667" customWidth="1"/>
    <col min="9" max="9" width="0.885714285714286" customWidth="1"/>
  </cols>
  <sheetData>
    <row r="1" ht="23.25" customHeight="1" spans="1:9">
      <c r="A1" s="322"/>
      <c r="B1" s="323" t="s">
        <v>48</v>
      </c>
      <c r="C1" s="324"/>
      <c r="D1" s="324"/>
      <c r="E1" s="324"/>
      <c r="F1" s="324"/>
      <c r="G1" s="324"/>
      <c r="H1" s="324"/>
      <c r="I1" s="413"/>
    </row>
    <row r="2" ht="6.9" customHeight="1" spans="1:9">
      <c r="A2" s="325"/>
      <c r="I2" s="414"/>
    </row>
    <row r="3" ht="18.75" spans="1:9">
      <c r="A3" s="325"/>
      <c r="B3" s="326" t="s">
        <v>1</v>
      </c>
      <c r="D3" s="327" t="s">
        <v>49</v>
      </c>
      <c r="I3" s="414"/>
    </row>
    <row r="4" ht="6.9" customHeight="1" spans="1:9">
      <c r="A4" s="325"/>
      <c r="B4" s="328"/>
      <c r="D4" s="329"/>
      <c r="I4" s="414"/>
    </row>
    <row r="5" ht="18.75" spans="1:9">
      <c r="A5" s="325"/>
      <c r="B5" s="326" t="s">
        <v>3</v>
      </c>
      <c r="D5" s="330">
        <v>45806</v>
      </c>
      <c r="F5" s="331" t="s">
        <v>5</v>
      </c>
      <c r="H5" s="327" t="s">
        <v>50</v>
      </c>
      <c r="I5" s="414"/>
    </row>
    <row r="6" ht="6.9" customHeight="1" spans="1:9">
      <c r="A6" s="325"/>
      <c r="B6" s="328"/>
      <c r="I6" s="414"/>
    </row>
    <row r="7" ht="7.5" customHeight="1" spans="1:9">
      <c r="A7" s="332"/>
      <c r="B7" s="333"/>
      <c r="C7" s="333"/>
      <c r="D7" s="333"/>
      <c r="E7" s="333"/>
      <c r="F7" s="333"/>
      <c r="G7" s="333"/>
      <c r="H7" s="333"/>
      <c r="I7" s="415"/>
    </row>
    <row r="8" ht="20.1" customHeight="1" spans="1:9">
      <c r="A8" s="332"/>
      <c r="B8" s="334" t="s">
        <v>7</v>
      </c>
      <c r="C8" s="335"/>
      <c r="D8" s="335"/>
      <c r="E8" s="335"/>
      <c r="F8" s="335"/>
      <c r="G8" s="335"/>
      <c r="H8" s="336"/>
      <c r="I8" s="415"/>
    </row>
    <row r="9" ht="6.9" customHeight="1" spans="1:9">
      <c r="A9" s="337"/>
      <c r="B9" s="338"/>
      <c r="C9" s="339"/>
      <c r="D9" s="339"/>
      <c r="E9" s="339"/>
      <c r="F9" s="339"/>
      <c r="G9" s="339"/>
      <c r="H9" s="339"/>
      <c r="I9" s="415"/>
    </row>
    <row r="10" ht="18" customHeight="1" spans="1:9">
      <c r="A10" s="332"/>
      <c r="B10" s="340" t="s">
        <v>8</v>
      </c>
      <c r="C10" s="341"/>
      <c r="D10" s="342"/>
      <c r="E10" s="342"/>
      <c r="F10" s="342"/>
      <c r="G10" s="342"/>
      <c r="H10" s="342"/>
      <c r="I10" s="415"/>
    </row>
    <row r="11" ht="18" customHeight="1" spans="1:9">
      <c r="A11" s="332"/>
      <c r="B11" s="340" t="s">
        <v>9</v>
      </c>
      <c r="C11" s="341"/>
      <c r="D11" s="343"/>
      <c r="E11" s="344"/>
      <c r="F11" s="343"/>
      <c r="G11" s="344"/>
      <c r="H11" s="345"/>
      <c r="I11" s="415"/>
    </row>
    <row r="12" ht="18" customHeight="1" spans="1:9">
      <c r="A12" s="332"/>
      <c r="B12" s="340" t="s">
        <v>10</v>
      </c>
      <c r="C12" s="341"/>
      <c r="D12" s="346"/>
      <c r="E12" s="346"/>
      <c r="F12" s="346"/>
      <c r="G12" s="346"/>
      <c r="H12" s="346"/>
      <c r="I12" s="415"/>
    </row>
    <row r="13" ht="18" customHeight="1" spans="1:9">
      <c r="A13" s="332"/>
      <c r="B13" s="340" t="s">
        <v>11</v>
      </c>
      <c r="C13" s="341"/>
      <c r="D13" s="346"/>
      <c r="E13" s="346"/>
      <c r="F13" s="346"/>
      <c r="G13" s="346"/>
      <c r="H13" s="346"/>
      <c r="I13" s="415"/>
    </row>
    <row r="14" ht="18" customHeight="1" spans="1:9">
      <c r="A14" s="332"/>
      <c r="B14" s="346"/>
      <c r="C14" s="341"/>
      <c r="D14" s="347" t="s">
        <v>12</v>
      </c>
      <c r="E14" s="348"/>
      <c r="F14" s="347" t="s">
        <v>13</v>
      </c>
      <c r="G14" s="348"/>
      <c r="H14" s="349" t="s">
        <v>14</v>
      </c>
      <c r="I14" s="415"/>
    </row>
    <row r="15" ht="6.9" customHeight="1" spans="1:9">
      <c r="A15" s="350"/>
      <c r="B15" s="351"/>
      <c r="C15" s="351"/>
      <c r="D15" s="351"/>
      <c r="E15" s="351"/>
      <c r="F15" s="352"/>
      <c r="G15" s="351"/>
      <c r="H15" s="351"/>
      <c r="I15" s="416"/>
    </row>
    <row r="16" ht="15.9" customHeight="1" spans="1:9">
      <c r="A16" s="350"/>
      <c r="B16" s="353" t="s">
        <v>15</v>
      </c>
      <c r="C16" s="354"/>
      <c r="D16" s="355" t="str">
        <f>D3</f>
        <v>SPX</v>
      </c>
      <c r="E16" s="356"/>
      <c r="F16" s="357"/>
      <c r="G16" s="356"/>
      <c r="H16" s="357"/>
      <c r="I16" s="416"/>
    </row>
    <row r="17" ht="6.9" customHeight="1" spans="1:9">
      <c r="A17" s="350"/>
      <c r="B17" s="354"/>
      <c r="C17" s="354"/>
      <c r="D17" s="356"/>
      <c r="E17" s="356"/>
      <c r="F17" s="356"/>
      <c r="G17" s="356"/>
      <c r="H17" s="356"/>
      <c r="I17" s="416"/>
    </row>
    <row r="18" ht="15.9" customHeight="1" spans="1:9">
      <c r="A18" s="350"/>
      <c r="B18" s="353" t="s">
        <v>16</v>
      </c>
      <c r="C18" s="354"/>
      <c r="D18" s="358">
        <v>45806</v>
      </c>
      <c r="E18" s="356"/>
      <c r="F18" s="358">
        <v>45806</v>
      </c>
      <c r="G18" s="356"/>
      <c r="H18" s="359"/>
      <c r="I18" s="416"/>
    </row>
    <row r="19" ht="6.9" customHeight="1" spans="1:9">
      <c r="A19" s="350"/>
      <c r="B19" s="354"/>
      <c r="C19" s="354"/>
      <c r="D19" s="360"/>
      <c r="E19" s="356"/>
      <c r="F19" s="356"/>
      <c r="G19" s="356"/>
      <c r="H19" s="356"/>
      <c r="I19" s="416"/>
    </row>
    <row r="20" ht="15.9" customHeight="1" spans="1:9">
      <c r="A20" s="350"/>
      <c r="B20" s="361" t="s">
        <v>17</v>
      </c>
      <c r="C20" s="354"/>
      <c r="D20" s="358">
        <v>45806</v>
      </c>
      <c r="E20" s="356"/>
      <c r="F20" s="359"/>
      <c r="G20" s="357"/>
      <c r="H20" s="359"/>
      <c r="I20" s="416"/>
    </row>
    <row r="21" ht="6.9" customHeight="1" spans="1:9">
      <c r="A21" s="350"/>
      <c r="B21" s="362"/>
      <c r="C21" s="354"/>
      <c r="D21" s="362"/>
      <c r="E21" s="354"/>
      <c r="F21" s="354"/>
      <c r="G21" s="354"/>
      <c r="H21" s="354"/>
      <c r="I21" s="416"/>
    </row>
    <row r="22" ht="15.9" customHeight="1" spans="1:9">
      <c r="A22" s="350"/>
      <c r="B22" s="361" t="s">
        <v>18</v>
      </c>
      <c r="C22" s="354"/>
      <c r="D22" s="363">
        <v>5884</v>
      </c>
      <c r="E22" s="364"/>
      <c r="F22" s="365">
        <v>5940</v>
      </c>
      <c r="G22" s="354"/>
      <c r="H22" s="366"/>
      <c r="I22" s="416"/>
    </row>
    <row r="23" ht="6.9" customHeight="1" spans="1:9">
      <c r="A23" s="350"/>
      <c r="B23" s="367"/>
      <c r="C23" s="354"/>
      <c r="D23" s="362"/>
      <c r="E23" s="354"/>
      <c r="F23" s="354"/>
      <c r="G23" s="354"/>
      <c r="H23" s="368"/>
      <c r="I23" s="416"/>
    </row>
    <row r="24" ht="15.9" customHeight="1" spans="1:15">
      <c r="A24" s="350"/>
      <c r="B24" s="361" t="s">
        <v>51</v>
      </c>
      <c r="C24" s="354"/>
      <c r="D24" s="365">
        <v>5925</v>
      </c>
      <c r="E24" s="354"/>
      <c r="F24" s="369"/>
      <c r="G24" s="354"/>
      <c r="H24" s="366"/>
      <c r="I24" s="416"/>
      <c r="O24" t="s">
        <v>20</v>
      </c>
    </row>
    <row r="25" ht="6.9" customHeight="1" spans="1:9">
      <c r="A25" s="350"/>
      <c r="B25" s="370"/>
      <c r="C25" s="354"/>
      <c r="D25" s="362"/>
      <c r="E25" s="354"/>
      <c r="F25" s="354"/>
      <c r="G25" s="354"/>
      <c r="H25" s="354"/>
      <c r="I25" s="416"/>
    </row>
    <row r="26" ht="15.9" customHeight="1" spans="1:15">
      <c r="A26" s="350"/>
      <c r="B26" s="361" t="s">
        <v>52</v>
      </c>
      <c r="C26" s="354"/>
      <c r="D26" s="365">
        <v>3</v>
      </c>
      <c r="E26" s="354"/>
      <c r="F26" s="365">
        <v>4.12</v>
      </c>
      <c r="G26" s="354"/>
      <c r="H26" s="371"/>
      <c r="I26" s="416"/>
      <c r="O26" t="s">
        <v>20</v>
      </c>
    </row>
    <row r="27" ht="6.9" customHeight="1" spans="1:9">
      <c r="A27" s="332"/>
      <c r="B27" s="372"/>
      <c r="C27" s="368"/>
      <c r="D27" s="373"/>
      <c r="E27" s="368"/>
      <c r="F27" s="368"/>
      <c r="G27" s="368"/>
      <c r="H27" s="368"/>
      <c r="I27" s="415"/>
    </row>
    <row r="28" ht="15.9" customHeight="1" spans="1:9">
      <c r="A28" s="332"/>
      <c r="B28" s="361" t="s">
        <v>53</v>
      </c>
      <c r="C28" s="368"/>
      <c r="D28" s="374">
        <v>0.16</v>
      </c>
      <c r="E28" s="368"/>
      <c r="F28" s="368"/>
      <c r="G28" s="368"/>
      <c r="H28" s="368"/>
      <c r="I28" s="415"/>
    </row>
    <row r="29" ht="6.9" customHeight="1" spans="1:9">
      <c r="A29" s="332"/>
      <c r="B29" s="372"/>
      <c r="C29" s="368"/>
      <c r="D29" s="373"/>
      <c r="E29" s="368"/>
      <c r="F29" s="368"/>
      <c r="G29" s="368"/>
      <c r="H29" s="368"/>
      <c r="I29" s="415"/>
    </row>
    <row r="30" ht="15.9" customHeight="1" spans="1:9">
      <c r="A30" s="332"/>
      <c r="B30" s="361" t="s">
        <v>54</v>
      </c>
      <c r="C30" s="368"/>
      <c r="D30" s="365">
        <v>5930</v>
      </c>
      <c r="E30" s="354"/>
      <c r="F30" s="369"/>
      <c r="G30" s="354"/>
      <c r="H30" s="366"/>
      <c r="I30" s="416"/>
    </row>
    <row r="31" ht="6.9" customHeight="1" spans="1:9">
      <c r="A31" s="332"/>
      <c r="B31" s="372"/>
      <c r="C31" s="368"/>
      <c r="D31" s="373"/>
      <c r="E31" s="368"/>
      <c r="F31" s="368"/>
      <c r="G31" s="368"/>
      <c r="H31" s="368"/>
      <c r="I31" s="415"/>
    </row>
    <row r="32" ht="15.9" customHeight="1" spans="1:9">
      <c r="A32" s="332"/>
      <c r="B32" s="361" t="s">
        <v>55</v>
      </c>
      <c r="C32" s="368"/>
      <c r="D32" s="365">
        <v>2.35</v>
      </c>
      <c r="E32" s="354"/>
      <c r="F32" s="365">
        <v>3.17</v>
      </c>
      <c r="G32" s="354"/>
      <c r="H32" s="371"/>
      <c r="I32" s="415"/>
    </row>
    <row r="33" ht="6.9" customHeight="1" spans="1:9">
      <c r="A33" s="332"/>
      <c r="B33" s="375"/>
      <c r="C33" s="368"/>
      <c r="D33" s="376"/>
      <c r="E33" s="377"/>
      <c r="F33" s="376"/>
      <c r="G33" s="377"/>
      <c r="H33" s="376"/>
      <c r="I33" s="415"/>
    </row>
    <row r="34" ht="15.9" customHeight="1" spans="1:9">
      <c r="A34" s="332"/>
      <c r="B34" s="378" t="s">
        <v>25</v>
      </c>
      <c r="C34" s="368"/>
      <c r="D34" s="379">
        <v>0.6</v>
      </c>
      <c r="E34" s="354"/>
      <c r="F34" s="376"/>
      <c r="G34" s="377"/>
      <c r="H34" s="376"/>
      <c r="I34" s="415"/>
    </row>
    <row r="35" ht="6.9" customHeight="1" spans="1:9">
      <c r="A35" s="332"/>
      <c r="B35" s="375"/>
      <c r="C35" s="368"/>
      <c r="D35" s="376"/>
      <c r="E35" s="377"/>
      <c r="F35" s="376"/>
      <c r="G35" s="377"/>
      <c r="H35" s="376"/>
      <c r="I35" s="415"/>
    </row>
    <row r="36" ht="15.9" customHeight="1" spans="1:9">
      <c r="A36" s="332"/>
      <c r="B36" s="380" t="s">
        <v>26</v>
      </c>
      <c r="C36" s="368"/>
      <c r="D36" s="379">
        <v>1.5</v>
      </c>
      <c r="E36" s="354"/>
      <c r="F36" s="376"/>
      <c r="G36" s="377"/>
      <c r="H36" s="376"/>
      <c r="I36" s="415"/>
    </row>
    <row r="37" ht="6.9" customHeight="1" spans="1:9">
      <c r="A37" s="332"/>
      <c r="B37" s="368"/>
      <c r="C37" s="368"/>
      <c r="D37" s="368"/>
      <c r="E37" s="368"/>
      <c r="F37" s="368"/>
      <c r="G37" s="368"/>
      <c r="H37" s="368"/>
      <c r="I37" s="415"/>
    </row>
    <row r="38" ht="20.1" customHeight="1" spans="1:9">
      <c r="A38" s="332"/>
      <c r="B38" s="334" t="s">
        <v>27</v>
      </c>
      <c r="C38" s="381"/>
      <c r="D38" s="381"/>
      <c r="E38" s="381"/>
      <c r="F38" s="381"/>
      <c r="G38" s="381"/>
      <c r="H38" s="382"/>
      <c r="I38" s="415"/>
    </row>
    <row r="39" ht="6.9" customHeight="1" spans="1:9">
      <c r="A39" s="350"/>
      <c r="B39" s="368"/>
      <c r="C39" s="354"/>
      <c r="D39" s="354"/>
      <c r="E39" s="354"/>
      <c r="F39" s="354"/>
      <c r="G39" s="354"/>
      <c r="H39" s="354"/>
      <c r="I39" s="416"/>
    </row>
    <row r="40" ht="15.9" customHeight="1" spans="1:9">
      <c r="A40" s="350"/>
      <c r="B40" s="383" t="s">
        <v>56</v>
      </c>
      <c r="C40" s="370"/>
      <c r="D40" s="384">
        <f>IF(D28=0,"",(1-ABS(D28)))</f>
        <v>0.84</v>
      </c>
      <c r="E40" s="385"/>
      <c r="F40" s="385"/>
      <c r="G40" s="385"/>
      <c r="H40" s="385"/>
      <c r="I40" s="416"/>
    </row>
    <row r="41" ht="6.9" customHeight="1" spans="1:9">
      <c r="A41" s="350"/>
      <c r="B41" s="372"/>
      <c r="C41" s="370"/>
      <c r="D41" s="386"/>
      <c r="E41" s="385"/>
      <c r="F41" s="385"/>
      <c r="G41" s="385"/>
      <c r="H41" s="385"/>
      <c r="I41" s="416"/>
    </row>
    <row r="42" ht="15.9" customHeight="1" spans="1:9">
      <c r="A42" s="350"/>
      <c r="B42" s="383" t="s">
        <v>29</v>
      </c>
      <c r="C42" s="387"/>
      <c r="D42" s="388">
        <f>IF(D18=0,"",D20-D18+1)</f>
        <v>1</v>
      </c>
      <c r="E42" s="389"/>
      <c r="F42" s="390"/>
      <c r="G42" s="391"/>
      <c r="H42" s="388">
        <f>IF(F18="","",F18-D18+1)</f>
        <v>1</v>
      </c>
      <c r="I42" s="416"/>
    </row>
    <row r="43" ht="6.9" customHeight="1" spans="1:9">
      <c r="A43" s="350"/>
      <c r="B43" s="392"/>
      <c r="C43" s="370"/>
      <c r="D43" s="393"/>
      <c r="E43" s="385"/>
      <c r="F43" s="385"/>
      <c r="G43" s="385"/>
      <c r="H43" s="394"/>
      <c r="I43" s="416"/>
    </row>
    <row r="44" ht="17.25" spans="1:9">
      <c r="A44" s="350"/>
      <c r="B44" s="383" t="s">
        <v>30</v>
      </c>
      <c r="C44" s="387"/>
      <c r="D44" s="395">
        <f>D26-D32</f>
        <v>0.65</v>
      </c>
      <c r="E44" s="389"/>
      <c r="F44" s="396"/>
      <c r="G44" s="391"/>
      <c r="H44" s="395">
        <f>IF(F26="","",D44-(F26-F32))</f>
        <v>-0.3</v>
      </c>
      <c r="I44" s="416"/>
    </row>
    <row r="45" ht="6.9" customHeight="1" spans="1:9">
      <c r="A45" s="350"/>
      <c r="B45" s="397"/>
      <c r="C45" s="370"/>
      <c r="D45" s="398"/>
      <c r="E45" s="385"/>
      <c r="F45" s="399"/>
      <c r="G45" s="385"/>
      <c r="H45" s="400"/>
      <c r="I45" s="416"/>
    </row>
    <row r="46" ht="17.25" spans="1:9">
      <c r="A46" s="350"/>
      <c r="B46" s="383" t="s">
        <v>31</v>
      </c>
      <c r="C46" s="387"/>
      <c r="D46" s="395">
        <f>(D30-D24)-(D26-D32)</f>
        <v>4.35</v>
      </c>
      <c r="E46" s="389"/>
      <c r="F46" s="396"/>
      <c r="G46" s="391"/>
      <c r="H46" s="395">
        <f>IF(D46="","",D46)</f>
        <v>4.35</v>
      </c>
      <c r="I46" s="416"/>
    </row>
    <row r="47" ht="6.9" customHeight="1" spans="1:9">
      <c r="A47" s="350"/>
      <c r="B47" s="397"/>
      <c r="C47" s="370"/>
      <c r="D47" s="398"/>
      <c r="E47" s="385"/>
      <c r="F47" s="399"/>
      <c r="G47" s="385"/>
      <c r="H47" s="400"/>
      <c r="I47" s="416"/>
    </row>
    <row r="48" ht="17.25" spans="1:9">
      <c r="A48" s="350"/>
      <c r="B48" s="383" t="s">
        <v>32</v>
      </c>
      <c r="C48" s="387"/>
      <c r="D48" s="384">
        <f>IF(D46=0,"",D44/D46)</f>
        <v>0.149425287356322</v>
      </c>
      <c r="E48" s="389"/>
      <c r="F48" s="401"/>
      <c r="G48" s="391"/>
      <c r="H48" s="384">
        <f>IFERROR((IF(H46="","",H44/D46)),"")</f>
        <v>-0.0689655172413794</v>
      </c>
      <c r="I48" s="416"/>
    </row>
    <row r="49" ht="6.9" customHeight="1" spans="1:9">
      <c r="A49" s="350"/>
      <c r="B49" s="397"/>
      <c r="C49" s="370"/>
      <c r="D49" s="402"/>
      <c r="E49" s="385"/>
      <c r="F49" s="390"/>
      <c r="G49" s="385"/>
      <c r="H49" s="403"/>
      <c r="I49" s="416"/>
    </row>
    <row r="50" ht="17.25" spans="1:9">
      <c r="A50" s="350"/>
      <c r="B50" s="383" t="s">
        <v>33</v>
      </c>
      <c r="C50" s="387"/>
      <c r="D50" s="384">
        <f>IFERROR(IF(D42=0,"",(D48*365)/D42),"")</f>
        <v>54.5402298850575</v>
      </c>
      <c r="E50" s="389"/>
      <c r="F50" s="401"/>
      <c r="G50" s="391"/>
      <c r="H50" s="384">
        <f>IF(H42="","",(H48*365)/H42)</f>
        <v>-25.1724137931035</v>
      </c>
      <c r="I50" s="416"/>
    </row>
    <row r="51" ht="6.9" customHeight="1" spans="1:9">
      <c r="A51" s="350"/>
      <c r="B51" s="397"/>
      <c r="C51" s="370"/>
      <c r="D51" s="402"/>
      <c r="E51" s="385"/>
      <c r="F51" s="390"/>
      <c r="G51" s="385"/>
      <c r="H51" s="404"/>
      <c r="I51" s="416"/>
    </row>
    <row r="52" ht="17.25" spans="1:9">
      <c r="A52" s="350"/>
      <c r="B52" s="405" t="s">
        <v>34</v>
      </c>
      <c r="C52" s="387"/>
      <c r="D52" s="395">
        <f>D24+D44</f>
        <v>5925.65</v>
      </c>
      <c r="E52" s="389"/>
      <c r="F52" s="396"/>
      <c r="G52" s="385"/>
      <c r="H52" s="406"/>
      <c r="I52" s="416"/>
    </row>
    <row r="53" ht="6.9" customHeight="1" spans="1:9">
      <c r="A53" s="350"/>
      <c r="B53" s="397"/>
      <c r="C53" s="370"/>
      <c r="D53" s="398"/>
      <c r="E53" s="385"/>
      <c r="F53" s="399"/>
      <c r="G53" s="385"/>
      <c r="H53" s="390"/>
      <c r="I53" s="416"/>
    </row>
    <row r="54" ht="16.5" customHeight="1" spans="1:9">
      <c r="A54" s="350"/>
      <c r="B54" s="383" t="s">
        <v>57</v>
      </c>
      <c r="C54" s="387"/>
      <c r="D54" s="395">
        <f>D24-D22</f>
        <v>41</v>
      </c>
      <c r="E54" s="389"/>
      <c r="F54" s="396"/>
      <c r="G54" s="385"/>
      <c r="H54" s="396"/>
      <c r="I54" s="416"/>
    </row>
    <row r="55" ht="7.2" customHeight="1" spans="1:9">
      <c r="A55" s="350"/>
      <c r="B55" s="397"/>
      <c r="C55" s="370"/>
      <c r="D55" s="398"/>
      <c r="E55" s="385"/>
      <c r="F55" s="399"/>
      <c r="G55" s="385"/>
      <c r="H55" s="390"/>
      <c r="I55" s="416"/>
    </row>
    <row r="56" customHeight="1" spans="1:9">
      <c r="A56" s="350"/>
      <c r="B56" s="383" t="s">
        <v>58</v>
      </c>
      <c r="C56" s="387"/>
      <c r="D56" s="384">
        <f>IF(D22=0,"",D54/D22)</f>
        <v>0.00696804894629504</v>
      </c>
      <c r="E56" s="389"/>
      <c r="F56" s="401"/>
      <c r="G56" s="385"/>
      <c r="H56" s="401"/>
      <c r="I56" s="416"/>
    </row>
    <row r="57" ht="6.9" customHeight="1" spans="1:9">
      <c r="A57" s="350"/>
      <c r="B57" s="407"/>
      <c r="C57" s="368"/>
      <c r="D57" s="408"/>
      <c r="E57" s="354"/>
      <c r="F57" s="354"/>
      <c r="G57" s="354"/>
      <c r="H57" s="354"/>
      <c r="I57" s="416"/>
    </row>
    <row r="58" ht="20.1" customHeight="1" spans="1:13">
      <c r="A58" s="350"/>
      <c r="B58" s="334" t="s">
        <v>37</v>
      </c>
      <c r="C58" s="409"/>
      <c r="D58" s="410"/>
      <c r="E58" s="409"/>
      <c r="F58" s="409"/>
      <c r="G58" s="409"/>
      <c r="H58" s="411"/>
      <c r="I58" s="416"/>
      <c r="M58" s="417"/>
    </row>
    <row r="59" ht="6.9" customHeight="1" spans="1:9">
      <c r="A59" s="350"/>
      <c r="B59" s="354"/>
      <c r="C59" s="368"/>
      <c r="D59" s="360"/>
      <c r="E59" s="368"/>
      <c r="F59" s="354"/>
      <c r="G59" s="368"/>
      <c r="H59" s="354"/>
      <c r="I59" s="416"/>
    </row>
    <row r="60" customHeight="1" spans="1:9">
      <c r="A60" s="350"/>
      <c r="B60" s="353" t="s">
        <v>38</v>
      </c>
      <c r="C60" s="368"/>
      <c r="D60" s="358"/>
      <c r="E60" s="368"/>
      <c r="F60" s="359"/>
      <c r="G60" s="368"/>
      <c r="H60" s="359"/>
      <c r="I60" s="416"/>
    </row>
    <row r="61" ht="6.9" customHeight="1" spans="1:9">
      <c r="A61" s="350"/>
      <c r="B61" s="354"/>
      <c r="C61" s="368"/>
      <c r="D61" s="360"/>
      <c r="E61" s="368"/>
      <c r="F61" s="354"/>
      <c r="G61" s="368"/>
      <c r="H61" s="368"/>
      <c r="I61" s="416"/>
    </row>
    <row r="62" customHeight="1" spans="1:9">
      <c r="A62" s="350"/>
      <c r="B62" s="361" t="s">
        <v>39</v>
      </c>
      <c r="C62" s="368"/>
      <c r="D62" s="358"/>
      <c r="E62" s="368"/>
      <c r="F62" s="359"/>
      <c r="G62" s="368"/>
      <c r="H62" s="359"/>
      <c r="I62" s="416"/>
    </row>
    <row r="63" ht="6.9" customHeight="1" spans="1:9">
      <c r="A63" s="350"/>
      <c r="B63" s="354"/>
      <c r="C63" s="368"/>
      <c r="D63" s="360"/>
      <c r="E63" s="354"/>
      <c r="F63" s="354"/>
      <c r="G63" s="354"/>
      <c r="H63" s="354"/>
      <c r="I63" s="416"/>
    </row>
    <row r="64" ht="20.1" customHeight="1" spans="1:9">
      <c r="A64" s="332"/>
      <c r="B64" s="334" t="s">
        <v>40</v>
      </c>
      <c r="C64" s="381"/>
      <c r="D64" s="412"/>
      <c r="E64" s="381"/>
      <c r="F64" s="381"/>
      <c r="G64" s="381"/>
      <c r="H64" s="382"/>
      <c r="I64" s="415"/>
    </row>
    <row r="65" ht="6.9" customHeight="1" spans="1:9">
      <c r="A65" s="350"/>
      <c r="B65" s="418"/>
      <c r="C65" s="354"/>
      <c r="D65" s="419"/>
      <c r="E65" s="354"/>
      <c r="F65" s="354"/>
      <c r="G65" s="354"/>
      <c r="H65" s="354"/>
      <c r="I65" s="416"/>
    </row>
    <row r="66" ht="17.25" spans="1:9">
      <c r="A66" s="350"/>
      <c r="B66" s="420" t="s">
        <v>41</v>
      </c>
      <c r="C66" s="421"/>
      <c r="D66" s="422">
        <f>IF(D34="","",(D44*(1-D34)))</f>
        <v>0.26</v>
      </c>
      <c r="E66" s="423"/>
      <c r="F66" s="366"/>
      <c r="G66" s="368"/>
      <c r="H66" s="366"/>
      <c r="I66" s="416"/>
    </row>
    <row r="67" ht="6.9" customHeight="1" spans="1:9">
      <c r="A67" s="350"/>
      <c r="B67" s="424"/>
      <c r="C67" s="354"/>
      <c r="D67" s="425"/>
      <c r="E67" s="354"/>
      <c r="F67" s="368"/>
      <c r="G67" s="368"/>
      <c r="H67" s="368"/>
      <c r="I67" s="416"/>
    </row>
    <row r="68" ht="17.25" spans="1:9">
      <c r="A68" s="350"/>
      <c r="B68" s="426" t="s">
        <v>42</v>
      </c>
      <c r="C68" s="421"/>
      <c r="D68" s="427">
        <f>D36*D44</f>
        <v>0.975</v>
      </c>
      <c r="E68" s="423"/>
      <c r="F68" s="366"/>
      <c r="G68" s="368"/>
      <c r="H68" s="366"/>
      <c r="I68" s="416"/>
    </row>
    <row r="69" ht="6.9" customHeight="1" spans="1:9">
      <c r="A69" s="350"/>
      <c r="B69" s="428"/>
      <c r="C69" s="429"/>
      <c r="D69" s="430"/>
      <c r="E69" s="354"/>
      <c r="F69" s="366"/>
      <c r="G69" s="368"/>
      <c r="H69" s="366"/>
      <c r="I69" s="416"/>
    </row>
    <row r="70" ht="20.1" customHeight="1" spans="1:9">
      <c r="A70" s="337"/>
      <c r="B70" s="334" t="s">
        <v>43</v>
      </c>
      <c r="C70" s="431"/>
      <c r="D70" s="431"/>
      <c r="E70" s="431"/>
      <c r="F70" s="431"/>
      <c r="G70" s="431"/>
      <c r="H70" s="432"/>
      <c r="I70" s="454"/>
    </row>
    <row r="71" ht="7.5" customHeight="1" spans="1:9">
      <c r="A71" s="337"/>
      <c r="B71" s="433"/>
      <c r="C71" s="377"/>
      <c r="D71" s="377"/>
      <c r="E71" s="377"/>
      <c r="F71" s="377"/>
      <c r="G71" s="377"/>
      <c r="H71" s="377"/>
      <c r="I71" s="454"/>
    </row>
    <row r="72" ht="17.25" spans="1:9">
      <c r="A72" s="337"/>
      <c r="B72" s="434" t="s">
        <v>59</v>
      </c>
      <c r="C72" s="435"/>
      <c r="D72" s="436">
        <v>5920</v>
      </c>
      <c r="E72" s="377"/>
      <c r="F72" s="377"/>
      <c r="G72" s="377"/>
      <c r="H72" s="377"/>
      <c r="I72" s="454"/>
    </row>
    <row r="73" ht="6.9" customHeight="1" spans="1:9">
      <c r="A73" s="337"/>
      <c r="B73" s="437"/>
      <c r="C73" s="377"/>
      <c r="D73" s="438"/>
      <c r="E73" s="377"/>
      <c r="F73" s="377"/>
      <c r="G73" s="377"/>
      <c r="H73" s="377"/>
      <c r="I73" s="454"/>
    </row>
    <row r="74" ht="17.25" spans="1:9">
      <c r="A74" s="337"/>
      <c r="B74" s="434" t="s">
        <v>45</v>
      </c>
      <c r="C74" s="377"/>
      <c r="D74" s="439" t="s">
        <v>60</v>
      </c>
      <c r="E74" s="440"/>
      <c r="F74" s="440"/>
      <c r="G74" s="440"/>
      <c r="H74" s="441"/>
      <c r="I74" s="454"/>
    </row>
    <row r="75" ht="7.5" customHeight="1" spans="1:9">
      <c r="A75" s="337"/>
      <c r="B75" s="437"/>
      <c r="C75" s="377"/>
      <c r="D75" s="438"/>
      <c r="E75" s="377"/>
      <c r="F75" s="377"/>
      <c r="G75" s="377"/>
      <c r="H75" s="377"/>
      <c r="I75" s="454"/>
    </row>
    <row r="76" ht="17.25" spans="1:9">
      <c r="A76" s="337"/>
      <c r="B76" s="442" t="s">
        <v>47</v>
      </c>
      <c r="C76" s="443"/>
      <c r="D76" s="443"/>
      <c r="E76" s="443"/>
      <c r="F76" s="443"/>
      <c r="G76" s="443"/>
      <c r="H76" s="444"/>
      <c r="I76" s="454"/>
    </row>
    <row r="77" ht="17.25" spans="1:9">
      <c r="A77" s="337"/>
      <c r="B77" s="445"/>
      <c r="C77" s="446"/>
      <c r="D77" s="446"/>
      <c r="E77" s="446"/>
      <c r="F77" s="446"/>
      <c r="G77" s="446"/>
      <c r="H77" s="447"/>
      <c r="I77" s="454"/>
    </row>
    <row r="78" ht="17.25" spans="1:9">
      <c r="A78" s="337"/>
      <c r="B78" s="448"/>
      <c r="C78" s="449"/>
      <c r="D78" s="449"/>
      <c r="E78" s="449"/>
      <c r="F78" s="449"/>
      <c r="G78" s="449"/>
      <c r="H78" s="450"/>
      <c r="I78" s="454"/>
    </row>
    <row r="79" ht="7.5" customHeight="1" spans="1:9">
      <c r="A79" s="451"/>
      <c r="B79" s="452"/>
      <c r="C79" s="452"/>
      <c r="D79" s="452"/>
      <c r="E79" s="452"/>
      <c r="F79" s="452"/>
      <c r="G79" s="452"/>
      <c r="H79" s="452"/>
      <c r="I79" s="455"/>
    </row>
    <row r="80" ht="17.25" spans="2:8">
      <c r="B80" s="453"/>
      <c r="C80" s="453"/>
      <c r="D80" s="453"/>
      <c r="E80" s="453"/>
      <c r="F80" s="453"/>
      <c r="G80" s="453"/>
      <c r="H80" s="453"/>
    </row>
    <row r="81" ht="17.25" spans="2:8">
      <c r="B81" s="453"/>
      <c r="C81" s="453"/>
      <c r="D81" s="453"/>
      <c r="E81" s="453"/>
      <c r="F81" s="453"/>
      <c r="G81" s="453"/>
      <c r="H81" s="453"/>
    </row>
    <row r="82" ht="17.25" spans="2:8">
      <c r="B82" s="453"/>
      <c r="C82" s="453"/>
      <c r="D82" s="453"/>
      <c r="E82" s="453"/>
      <c r="F82" s="453"/>
      <c r="G82" s="453"/>
      <c r="H82" s="453"/>
    </row>
    <row r="83" ht="17.25" spans="2:8">
      <c r="B83" s="453"/>
      <c r="C83" s="453"/>
      <c r="D83" s="453"/>
      <c r="E83" s="453"/>
      <c r="F83" s="453"/>
      <c r="G83" s="453"/>
      <c r="H83" s="453"/>
    </row>
  </sheetData>
  <sheetProtection algorithmName="SHA-512" hashValue="FOcJBLN7eg/CFnKA7AFiJL3kuXvlMUOZW3WaEssGIbEBY9iDdSPot7/IEm652a2BU4lzRoIMlhqq/ZNFkOvZPQ==" saltValue="vocHq/lCCWR+kjFp12IClg==" spinCount="100000" sheet="1" objects="1"/>
  <mergeCells count="4">
    <mergeCell ref="D74:H74"/>
    <mergeCell ref="B76:H76"/>
    <mergeCell ref="B77:H77"/>
    <mergeCell ref="B78:H78"/>
  </mergeCells>
  <dataValidations count="17">
    <dataValidation type="date" operator="between" allowBlank="1" showInputMessage="1" showErrorMessage="1" error="You must enter the your &quot;Profit Target eExit Percentage&quot; using whole numbers in this field.&#10;&#10;Format:  ##%" sqref="D18">
      <formula1>26665</formula1>
      <formula2>82181</formula2>
    </dataValidation>
    <dataValidation type="date" operator="between" allowBlank="1" showInputMessage="1" showErrorMessage="1" error="You must enter a &quot;Date&quot; in this field.&#10;&#10;Format:  mm/dd/yy" sqref="F18 D20">
      <formula1>26665</formula1>
      <formula2>82181</formula2>
    </dataValidation>
    <dataValidation type="decimal" operator="between" allowBlank="1" showInputMessage="1" showErrorMessage="1" error="You must enter the entry  &quot;Stock Price&quot;  &quot;Dollar&quot; Amount in this field.  You do not need the $ sign.&#10;&#10;Format:  ####.##" sqref="D22">
      <formula1>0.01</formula1>
      <formula2>10000</formula2>
    </dataValidation>
    <dataValidation type="decimal" operator="between" allowBlank="1" showInputMessage="1" showErrorMessage="1" error="You must enter the closing  &quot;Stock Price&quot;  &quot;Dollar&quot; Amount in this field.  You do not need the $ sign.&#10;&#10;Format:  ####.##" sqref="F22">
      <formula1>0.01</formula1>
      <formula2>10000</formula2>
    </dataValidation>
    <dataValidation type="decimal" operator="between" allowBlank="1" showInputMessage="1" showErrorMessage="1" error="&#10;You must enter the &quot;Short Call Strike Price&quot; &quot;Dollar&quot; Amount in this field.  You do not need the $ sign.&#10;&#10;Format:  ####.##" sqref="D24">
      <formula1>0.01</formula1>
      <formula2>10000</formula2>
    </dataValidation>
    <dataValidation type="decimal" operator="between" allowBlank="1" showInputMessage="1" showErrorMessage="1" error="You meust enter the &quot;Short Call Strike Premium&quot; received when you entered the trade &quot;Dollar&quot; Amount in this field.  You do not need the $ sign.&#10;&#10;Format:  ####.##" sqref="D26">
      <formula1>0.01</formula1>
      <formula2>10000</formula2>
    </dataValidation>
    <dataValidation type="decimal" operator="between" allowBlank="1" showInputMessage="1" showErrorMessage="1" error="You must enter the &quot;Short Put Strike Premium&quot; paid when you exited the trade &quot;Dollar&quot; Amount in this field.  You do not need the $ sign.&#10;&#10;Format:  ####.##" sqref="F26">
      <formula1>0.01</formula1>
      <formula2>10000</formula2>
    </dataValidation>
    <dataValidation type="decimal" operator="between" allowBlank="1" showInputMessage="1" showErrorMessage="1" error="You must emter the &quot;Delta&quot; value as you see it in your options chai in this field.&#10;&#10;Format:  0.##" sqref="D28">
      <formula1>0</formula1>
      <formula2>0.99</formula2>
    </dataValidation>
    <dataValidation type="decimal" operator="between" allowBlank="1" showInputMessage="1" showErrorMessage="1" error="You must enter the &quot;Long Call Strike Price&quot; &quot;Dollar&quot; Amount in this field.  You do not need the $ sign.&#10;&#10;Format:  ####.##" sqref="D30">
      <formula1>0.01</formula1>
      <formula2>10000</formula2>
    </dataValidation>
    <dataValidation type="decimal" operator="between" allowBlank="1" showInputMessage="1" showErrorMessage="1" error="You must enter the &quot;Long Call Strike Premium&quot; paid when you entered the trade &quot;Dollar&quot; Amount in this field.  You do not need the $ sign.&#10;&#10;Format:  ####.##" sqref="D32">
      <formula1>0.01</formula1>
      <formula2>10000</formula2>
    </dataValidation>
    <dataValidation allowBlank="1" showInputMessage="1" showErrorMessage="1" error="You must enter the &quot;Long Call Strike Premium&quot; you received when you exited the trade &quot;Dollar&quot; Amount in this field.  You do not need the $ sign.&#10;&#10;Format:  ####.##" sqref="F32"/>
    <dataValidation type="decimal" operator="between" allowBlank="1" showInputMessage="1" showErrorMessage="1" error="You must enter the your &quot;Profit Target Exit Percentage&quot; using whole numbers in this field.&#10;&#10;Format:  ##%" sqref="D34">
      <formula1>0</formula1>
      <formula2>100</formula2>
    </dataValidation>
    <dataValidation type="decimal" operator="between" allowBlank="1" showInputMessage="1" showErrorMessage="1" error="You must enter the your &quot;Contingencyt Exit Percentage&quot; using whole numbers in this field.&#10;&#10;Format:  ###%" sqref="D36">
      <formula1>0</formula1>
      <formula2>100</formula2>
    </dataValidation>
    <dataValidation type="date" operator="between" allowBlank="1" showInputMessage="1" showErrorMessage="1" error="You must enter the next &quot;Earnings Date&quot; as a &quot;Date&quot; in this field.&#10;&#10;Format:  mm/dd/yy" sqref="D60">
      <formula1>26665</formula1>
      <formula2>82181</formula2>
    </dataValidation>
    <dataValidation type="date" operator="between" allowBlank="1" showInputMessage="1" showErrorMessage="1" error="You must enter either the most recent or the next upcoming &quot;Ex Div Date&quot; as a &quot;Date&quot; in this field.&#10;&#10;Format:  mm/dd/yy" sqref="D62">
      <formula1>26665</formula1>
      <formula2>82181</formula2>
    </dataValidation>
    <dataValidation type="decimal" operator="between" allowBlank="1" showInputMessage="1" showErrorMessage="1" error="You must entrt the &quot;Key Resistance Level&quot; as a &quot;Dollar Value&quot;  in this field.&#10;&#10;Format:  $####.##" sqref="D72">
      <formula1>1</formula1>
      <formula2>10000</formula2>
    </dataValidation>
    <dataValidation type="textLength" operator="notEqual" allowBlank="1" showInputMessage="1" showErrorMessage="1" error="Enter alpha characters only." sqref="D74:H74" errorStyle="warning">
      <formula1>0</formula1>
    </dataValidation>
  </dataValidations>
  <printOptions horizontalCentered="1" verticalCentered="1"/>
  <pageMargins left="0.35" right="0.35" top="0" bottom="0" header="0.299305555555556" footer="0.299305555555556"/>
  <pageSetup paperSize="1" scale="81"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4"/>
  <sheetViews>
    <sheetView workbookViewId="0">
      <selection activeCell="X34" sqref="X34"/>
    </sheetView>
  </sheetViews>
  <sheetFormatPr defaultColWidth="6.44761904761905" defaultRowHeight="14.25"/>
  <cols>
    <col min="1" max="1" width="11.6666666666667" style="294" customWidth="1"/>
    <col min="2" max="4" width="6.44761904761905" style="294"/>
    <col min="5" max="5" width="14.3333333333333" style="294" customWidth="1"/>
    <col min="6" max="6" width="6.33333333333333" style="294" customWidth="1"/>
    <col min="7" max="7" width="4.66666666666667" style="294" customWidth="1"/>
    <col min="8" max="8" width="12.1142857142857" style="294" customWidth="1"/>
    <col min="9" max="9" width="6.44761904761905" style="294"/>
    <col min="10" max="10" width="12.1142857142857" style="294" customWidth="1"/>
    <col min="11" max="11" width="6.44761904761905" style="294"/>
    <col min="12" max="12" width="15.1142857142857" style="294" customWidth="1"/>
    <col min="13" max="13" width="8.66666666666667" style="294" customWidth="1"/>
    <col min="14" max="16384" width="6.44761904761905" style="294"/>
  </cols>
  <sheetData>
    <row r="1" ht="18" customHeight="1" spans="1:13">
      <c r="A1" s="295"/>
      <c r="B1" s="295"/>
      <c r="C1" s="295"/>
      <c r="D1" s="295"/>
      <c r="E1" s="295"/>
      <c r="F1" s="295"/>
      <c r="G1" s="295"/>
      <c r="H1" s="295"/>
      <c r="I1" s="295"/>
      <c r="J1" s="295"/>
      <c r="K1" s="295"/>
      <c r="L1" s="295"/>
      <c r="M1" s="295"/>
    </row>
    <row r="2" ht="19.5" spans="1:13">
      <c r="A2" s="296" t="s">
        <v>61</v>
      </c>
      <c r="B2" s="297"/>
      <c r="C2" s="297"/>
      <c r="D2" s="297"/>
      <c r="E2" s="297"/>
      <c r="F2" s="297"/>
      <c r="G2" s="297"/>
      <c r="H2" s="297"/>
      <c r="I2" s="297"/>
      <c r="J2" s="297"/>
      <c r="K2" s="297"/>
      <c r="L2" s="297"/>
      <c r="M2" s="297"/>
    </row>
    <row r="3" spans="1:13">
      <c r="A3" s="295"/>
      <c r="B3" s="295"/>
      <c r="C3" s="295"/>
      <c r="D3" s="295"/>
      <c r="E3" s="295"/>
      <c r="F3" s="295"/>
      <c r="G3" s="295"/>
      <c r="H3" s="295"/>
      <c r="I3" s="295"/>
      <c r="J3" s="295"/>
      <c r="K3" s="295"/>
      <c r="L3" s="295"/>
      <c r="M3" s="295"/>
    </row>
    <row r="4" ht="18" customHeight="1" spans="1:13">
      <c r="A4" s="298" t="s">
        <v>62</v>
      </c>
      <c r="B4" s="298"/>
      <c r="C4" s="298"/>
      <c r="D4" s="298"/>
      <c r="E4" s="298"/>
      <c r="F4" s="298"/>
      <c r="G4" s="298"/>
      <c r="H4" s="299" t="s">
        <v>2</v>
      </c>
      <c r="I4" s="295"/>
      <c r="J4" s="295"/>
      <c r="K4" s="295"/>
      <c r="L4" s="295"/>
      <c r="M4" s="295"/>
    </row>
    <row r="5" ht="18" customHeight="1" spans="1:13">
      <c r="A5" s="298"/>
      <c r="B5" s="298"/>
      <c r="C5" s="298"/>
      <c r="D5" s="298"/>
      <c r="E5" s="298"/>
      <c r="F5" s="298"/>
      <c r="G5" s="298"/>
      <c r="H5" s="298"/>
      <c r="I5" s="295"/>
      <c r="J5" s="295"/>
      <c r="K5" s="295"/>
      <c r="L5" s="295"/>
      <c r="M5" s="295"/>
    </row>
    <row r="6" ht="18" customHeight="1" spans="1:13">
      <c r="A6" s="298" t="s">
        <v>63</v>
      </c>
      <c r="B6" s="298"/>
      <c r="C6" s="298"/>
      <c r="D6" s="298"/>
      <c r="E6" s="298"/>
      <c r="F6" s="298"/>
      <c r="G6" s="298"/>
      <c r="H6" s="300">
        <v>45804</v>
      </c>
      <c r="I6" s="295"/>
      <c r="J6" s="295"/>
      <c r="K6" s="295"/>
      <c r="L6" s="295"/>
      <c r="M6" s="295"/>
    </row>
    <row r="7" ht="18" customHeight="1" spans="1:13">
      <c r="A7" s="298"/>
      <c r="B7" s="298"/>
      <c r="C7" s="298"/>
      <c r="D7" s="298"/>
      <c r="E7" s="298"/>
      <c r="F7" s="298"/>
      <c r="G7" s="298"/>
      <c r="H7" s="298"/>
      <c r="I7" s="295"/>
      <c r="J7" s="295"/>
      <c r="K7" s="295"/>
      <c r="L7" s="295"/>
      <c r="M7" s="295"/>
    </row>
    <row r="8" ht="18" customHeight="1" spans="1:13">
      <c r="A8" s="298" t="s">
        <v>64</v>
      </c>
      <c r="B8" s="298"/>
      <c r="C8" s="298"/>
      <c r="D8" s="298"/>
      <c r="E8" s="298"/>
      <c r="F8" s="298"/>
      <c r="G8" s="298"/>
      <c r="H8" s="300">
        <v>45828</v>
      </c>
      <c r="I8" s="295"/>
      <c r="J8" s="295"/>
      <c r="K8" s="295"/>
      <c r="L8" s="295"/>
      <c r="M8" s="295"/>
    </row>
    <row r="9" ht="18" customHeight="1" spans="1:13">
      <c r="A9" s="298"/>
      <c r="B9" s="298"/>
      <c r="C9" s="298"/>
      <c r="D9" s="298"/>
      <c r="E9" s="298"/>
      <c r="F9" s="298"/>
      <c r="G9" s="298"/>
      <c r="H9" s="298"/>
      <c r="I9" s="295"/>
      <c r="J9" s="295"/>
      <c r="K9" s="295"/>
      <c r="L9" s="295"/>
      <c r="M9" s="295"/>
    </row>
    <row r="10" ht="18" customHeight="1" spans="1:13">
      <c r="A10" s="298" t="s">
        <v>65</v>
      </c>
      <c r="B10" s="298"/>
      <c r="C10" s="298"/>
      <c r="D10" s="298"/>
      <c r="E10" s="298"/>
      <c r="F10" s="298"/>
      <c r="G10" s="298"/>
      <c r="H10" s="301">
        <v>241.62</v>
      </c>
      <c r="I10" s="295"/>
      <c r="J10" s="295"/>
      <c r="K10" s="295"/>
      <c r="L10" s="295"/>
      <c r="M10" s="295"/>
    </row>
    <row r="11" ht="18" customHeight="1" spans="1:13">
      <c r="A11" s="298"/>
      <c r="B11" s="298"/>
      <c r="C11" s="298"/>
      <c r="D11" s="298"/>
      <c r="E11" s="298"/>
      <c r="F11" s="298"/>
      <c r="G11" s="298"/>
      <c r="H11" s="298"/>
      <c r="I11" s="295"/>
      <c r="J11" s="295"/>
      <c r="K11" s="295"/>
      <c r="L11" s="295"/>
      <c r="M11" s="295"/>
    </row>
    <row r="12" ht="18" customHeight="1" spans="1:13">
      <c r="A12" s="298" t="s">
        <v>66</v>
      </c>
      <c r="B12" s="298"/>
      <c r="C12" s="298"/>
      <c r="D12" s="298"/>
      <c r="E12" s="298"/>
      <c r="F12" s="298"/>
      <c r="G12" s="298"/>
      <c r="H12" s="302">
        <v>0.31</v>
      </c>
      <c r="I12" s="295"/>
      <c r="J12" s="295"/>
      <c r="K12" s="295"/>
      <c r="L12" s="295"/>
      <c r="M12" s="295"/>
    </row>
    <row r="13" ht="18" customHeight="1" spans="1:13">
      <c r="A13" s="298"/>
      <c r="B13" s="298"/>
      <c r="C13" s="298"/>
      <c r="D13" s="298"/>
      <c r="E13" s="298"/>
      <c r="F13" s="298"/>
      <c r="G13" s="298"/>
      <c r="H13" s="298"/>
      <c r="I13" s="295"/>
      <c r="J13" s="295"/>
      <c r="K13" s="295"/>
      <c r="L13" s="295"/>
      <c r="M13" s="295"/>
    </row>
    <row r="14" ht="18" customHeight="1" spans="1:13">
      <c r="A14" s="298" t="s">
        <v>67</v>
      </c>
      <c r="B14" s="298"/>
      <c r="C14" s="298"/>
      <c r="D14" s="298"/>
      <c r="E14" s="298"/>
      <c r="F14" s="298"/>
      <c r="G14" s="298"/>
      <c r="H14" s="303">
        <f>H8-H6+1</f>
        <v>25</v>
      </c>
      <c r="I14" s="317"/>
      <c r="J14" s="317"/>
      <c r="K14" s="295"/>
      <c r="L14" s="295"/>
      <c r="M14" s="295"/>
    </row>
    <row r="15" ht="18" customHeight="1" spans="1:13">
      <c r="A15" s="298"/>
      <c r="B15" s="298"/>
      <c r="C15" s="298"/>
      <c r="D15" s="298"/>
      <c r="E15" s="298"/>
      <c r="F15" s="298"/>
      <c r="G15" s="298"/>
      <c r="H15" s="298"/>
      <c r="I15" s="295"/>
      <c r="J15" s="295"/>
      <c r="K15" s="295"/>
      <c r="L15" s="295"/>
      <c r="M15" s="295"/>
    </row>
    <row r="16" ht="18" customHeight="1" spans="1:13">
      <c r="A16" s="298" t="s">
        <v>68</v>
      </c>
      <c r="B16" s="298"/>
      <c r="C16" s="298"/>
      <c r="D16" s="298"/>
      <c r="E16" s="298"/>
      <c r="F16" s="298"/>
      <c r="G16" s="298"/>
      <c r="H16" s="304">
        <f>(H10*H12*(SQRT(H14/365)))</f>
        <v>19.6028016673184</v>
      </c>
      <c r="I16" s="295"/>
      <c r="J16" s="318" t="s">
        <v>69</v>
      </c>
      <c r="K16" s="295"/>
      <c r="L16" s="295"/>
      <c r="M16" s="295"/>
    </row>
    <row r="17" ht="18" customHeight="1" spans="1:13">
      <c r="A17" s="298"/>
      <c r="B17" s="298"/>
      <c r="C17" s="298"/>
      <c r="D17" s="298"/>
      <c r="E17" s="298"/>
      <c r="F17" s="298"/>
      <c r="G17" s="298"/>
      <c r="H17" s="298"/>
      <c r="I17" s="295"/>
      <c r="J17" s="295"/>
      <c r="K17" s="295"/>
      <c r="L17" s="295"/>
      <c r="M17" s="295"/>
    </row>
    <row r="18" ht="18" customHeight="1" spans="1:13">
      <c r="A18" s="298" t="s">
        <v>70</v>
      </c>
      <c r="B18" s="298"/>
      <c r="C18" s="298"/>
      <c r="D18" s="298"/>
      <c r="E18" s="298"/>
      <c r="F18" s="298"/>
      <c r="G18" s="298"/>
      <c r="H18" s="304">
        <f>H10+H16</f>
        <v>261.222801667318</v>
      </c>
      <c r="I18" s="319" t="s">
        <v>71</v>
      </c>
      <c r="J18" s="304">
        <f>H10-H16</f>
        <v>222.017198332682</v>
      </c>
      <c r="K18" s="295"/>
      <c r="L18" s="295"/>
      <c r="M18" s="295"/>
    </row>
    <row r="19" ht="18" customHeight="1" spans="1:13">
      <c r="A19" s="305"/>
      <c r="B19" s="305"/>
      <c r="C19" s="305"/>
      <c r="D19" s="305"/>
      <c r="E19" s="305"/>
      <c r="F19" s="305"/>
      <c r="G19" s="305"/>
      <c r="H19" s="305"/>
      <c r="I19" s="305"/>
      <c r="J19" s="305"/>
      <c r="K19" s="305"/>
      <c r="L19" s="305"/>
      <c r="M19" s="305"/>
    </row>
    <row r="20" ht="18" customHeight="1" spans="1:13">
      <c r="A20" s="306" t="s">
        <v>72</v>
      </c>
      <c r="B20" s="307"/>
      <c r="C20" s="307"/>
      <c r="D20" s="307"/>
      <c r="E20" s="307"/>
      <c r="F20" s="307"/>
      <c r="G20" s="307"/>
      <c r="H20" s="307"/>
      <c r="I20" s="307"/>
      <c r="J20" s="307"/>
      <c r="K20" s="307"/>
      <c r="L20" s="307"/>
      <c r="M20" s="305"/>
    </row>
    <row r="21" ht="15.75" spans="1:13">
      <c r="A21" s="307" t="s">
        <v>73</v>
      </c>
      <c r="B21" s="307"/>
      <c r="C21" s="307"/>
      <c r="D21" s="307"/>
      <c r="E21" s="307"/>
      <c r="F21" s="307"/>
      <c r="G21" s="307"/>
      <c r="H21" s="307"/>
      <c r="I21" s="307"/>
      <c r="J21" s="307"/>
      <c r="K21" s="307"/>
      <c r="L21" s="307"/>
      <c r="M21" s="305"/>
    </row>
    <row r="22" ht="19.5" spans="1:13">
      <c r="A22" s="307"/>
      <c r="B22" s="308"/>
      <c r="C22" s="308" t="s">
        <v>74</v>
      </c>
      <c r="D22" s="308"/>
      <c r="E22" s="308"/>
      <c r="F22" s="308"/>
      <c r="G22" s="308"/>
      <c r="H22" s="308"/>
      <c r="I22" s="308"/>
      <c r="J22" s="308"/>
      <c r="K22" s="308"/>
      <c r="L22" s="308"/>
      <c r="M22" s="320"/>
    </row>
    <row r="23" ht="15.75" spans="1:13">
      <c r="A23" s="307"/>
      <c r="B23" s="307"/>
      <c r="C23" s="306" t="s">
        <v>75</v>
      </c>
      <c r="D23" s="307" t="s">
        <v>76</v>
      </c>
      <c r="E23" s="307"/>
      <c r="F23" s="307"/>
      <c r="G23" s="307"/>
      <c r="H23" s="307"/>
      <c r="I23" s="307"/>
      <c r="J23" s="307"/>
      <c r="K23" s="307"/>
      <c r="L23" s="307"/>
      <c r="M23" s="305"/>
    </row>
    <row r="24" ht="15.75" spans="1:13">
      <c r="A24" s="307" t="s">
        <v>77</v>
      </c>
      <c r="B24" s="307"/>
      <c r="C24" s="306"/>
      <c r="D24" s="307"/>
      <c r="E24" s="307"/>
      <c r="F24" s="307"/>
      <c r="G24" s="307"/>
      <c r="H24" s="307"/>
      <c r="I24" s="307"/>
      <c r="J24" s="307"/>
      <c r="K24" s="307"/>
      <c r="L24" s="307"/>
      <c r="M24" s="305"/>
    </row>
    <row r="25" ht="15.75" spans="1:13">
      <c r="A25" s="307" t="s">
        <v>78</v>
      </c>
      <c r="B25" s="307"/>
      <c r="C25" s="306"/>
      <c r="D25" s="307"/>
      <c r="E25" s="307"/>
      <c r="F25" s="307"/>
      <c r="G25" s="307"/>
      <c r="H25" s="307"/>
      <c r="I25" s="307"/>
      <c r="J25" s="307"/>
      <c r="K25" s="307"/>
      <c r="L25" s="307"/>
      <c r="M25" s="305"/>
    </row>
    <row r="26" ht="15.75" spans="1:13">
      <c r="A26" s="307" t="s">
        <v>79</v>
      </c>
      <c r="B26" s="307"/>
      <c r="C26" s="306"/>
      <c r="D26" s="307"/>
      <c r="E26" s="307"/>
      <c r="F26" s="307"/>
      <c r="G26" s="307"/>
      <c r="H26" s="307"/>
      <c r="I26" s="307"/>
      <c r="J26" s="307"/>
      <c r="K26" s="307"/>
      <c r="L26" s="307"/>
      <c r="M26" s="305"/>
    </row>
    <row r="27" ht="15.75" spans="1:13">
      <c r="A27" s="307" t="s">
        <v>80</v>
      </c>
      <c r="B27" s="307"/>
      <c r="C27" s="306"/>
      <c r="D27" s="307"/>
      <c r="E27" s="307"/>
      <c r="F27" s="307"/>
      <c r="G27" s="307"/>
      <c r="H27" s="307"/>
      <c r="I27" s="307"/>
      <c r="J27" s="307"/>
      <c r="K27" s="307"/>
      <c r="L27" s="307"/>
      <c r="M27" s="305"/>
    </row>
    <row r="28" ht="15" spans="1:13">
      <c r="A28" s="305"/>
      <c r="B28" s="305"/>
      <c r="C28" s="309"/>
      <c r="D28" s="310"/>
      <c r="E28" s="310"/>
      <c r="F28" s="310"/>
      <c r="G28" s="310"/>
      <c r="H28" s="305"/>
      <c r="I28" s="305"/>
      <c r="J28" s="305"/>
      <c r="K28" s="305"/>
      <c r="L28" s="305"/>
      <c r="M28" s="305"/>
    </row>
    <row r="29" ht="15.75" spans="1:13">
      <c r="A29" s="311" t="s">
        <v>81</v>
      </c>
      <c r="B29" s="312"/>
      <c r="C29" s="313"/>
      <c r="D29" s="314"/>
      <c r="E29" s="314"/>
      <c r="F29" s="314"/>
      <c r="G29" s="314"/>
      <c r="H29" s="312"/>
      <c r="I29" s="312"/>
      <c r="J29" s="312"/>
      <c r="K29" s="321"/>
      <c r="L29" s="321"/>
      <c r="M29" s="305"/>
    </row>
    <row r="30" ht="15.75" spans="1:13">
      <c r="A30" s="315" t="s">
        <v>82</v>
      </c>
      <c r="B30" s="312"/>
      <c r="C30" s="313"/>
      <c r="D30" s="314"/>
      <c r="E30" s="314"/>
      <c r="F30" s="314"/>
      <c r="G30" s="314"/>
      <c r="H30" s="312"/>
      <c r="I30" s="312"/>
      <c r="J30" s="312"/>
      <c r="K30" s="321"/>
      <c r="L30" s="321"/>
      <c r="M30" s="305"/>
    </row>
    <row r="31" ht="15" spans="1:13">
      <c r="A31" s="315" t="s">
        <v>83</v>
      </c>
      <c r="B31" s="312"/>
      <c r="C31" s="312"/>
      <c r="D31" s="312"/>
      <c r="E31" s="312"/>
      <c r="F31" s="312"/>
      <c r="G31" s="312"/>
      <c r="H31" s="312"/>
      <c r="I31" s="312"/>
      <c r="J31" s="312"/>
      <c r="K31" s="321"/>
      <c r="L31" s="321"/>
      <c r="M31" s="305"/>
    </row>
    <row r="32" ht="15" spans="1:13">
      <c r="A32" s="315" t="s">
        <v>84</v>
      </c>
      <c r="B32" s="312"/>
      <c r="C32" s="312"/>
      <c r="D32" s="312"/>
      <c r="E32" s="312"/>
      <c r="F32" s="312"/>
      <c r="G32" s="312"/>
      <c r="H32" s="312"/>
      <c r="I32" s="312"/>
      <c r="J32" s="312"/>
      <c r="K32" s="321"/>
      <c r="L32" s="321"/>
      <c r="M32" s="305"/>
    </row>
    <row r="33" spans="1:13">
      <c r="A33" s="315" t="s">
        <v>85</v>
      </c>
      <c r="B33" s="305"/>
      <c r="C33" s="305"/>
      <c r="D33" s="305"/>
      <c r="E33" s="305"/>
      <c r="F33" s="305"/>
      <c r="G33" s="305"/>
      <c r="H33" s="305"/>
      <c r="I33" s="305"/>
      <c r="J33" s="305"/>
      <c r="K33" s="305"/>
      <c r="L33" s="305"/>
      <c r="M33" s="305"/>
    </row>
    <row r="34" ht="15" spans="1:13">
      <c r="A34" s="316"/>
      <c r="B34" s="305"/>
      <c r="C34" s="309"/>
      <c r="D34" s="310"/>
      <c r="E34" s="310"/>
      <c r="F34" s="310"/>
      <c r="G34" s="310"/>
      <c r="H34" s="305"/>
      <c r="I34" s="305"/>
      <c r="J34" s="305"/>
      <c r="K34" s="305"/>
      <c r="L34" s="305"/>
      <c r="M34" s="305"/>
    </row>
  </sheetData>
  <sheetProtection algorithmName="SHA-512" hashValue="tlfEiQa6iTdELNy+0mpNr6hOjDT+yvrMgQr6sa68IFSw0zmYfOsoPTzrk8UvyLkf6UTK/U/8ixJyscHJ30q7NQ==" saltValue="zJzpFoYVg5nFeJgt9GG47Q==" spinCount="100000" sheet="1" objects="1"/>
  <printOptions horizontalCentered="1"/>
  <pageMargins left="0.2" right="0.2" top="0.75" bottom="0.75" header="0.3" footer="0.3"/>
  <pageSetup paperSize="1" scale="88"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U62"/>
  <sheetViews>
    <sheetView tabSelected="1" view="pageBreakPreview" zoomScale="70" zoomScaleNormal="100" topLeftCell="R1" workbookViewId="0">
      <pane ySplit="6" topLeftCell="A7" activePane="bottomLeft" state="frozen"/>
      <selection/>
      <selection pane="bottomLeft" activeCell="AF13" sqref="AF13"/>
    </sheetView>
  </sheetViews>
  <sheetFormatPr defaultColWidth="11.6666666666667" defaultRowHeight="15"/>
  <cols>
    <col min="1" max="1" width="14.2190476190476" style="73" customWidth="1"/>
    <col min="2" max="2" width="14.7809523809524" style="73" customWidth="1"/>
    <col min="3" max="3" width="12.7809523809524" style="73" customWidth="1"/>
    <col min="4" max="4" width="11.7809523809524" style="73" customWidth="1"/>
    <col min="5" max="6" width="12.7809523809524" style="73" customWidth="1"/>
    <col min="7" max="7" width="14.7809523809524" style="73" customWidth="1"/>
    <col min="8" max="8" width="15.7809523809524" style="73" customWidth="1"/>
    <col min="9" max="9" width="14.7809523809524" style="73" customWidth="1"/>
    <col min="10" max="10" width="12.7809523809524" style="73" customWidth="1"/>
    <col min="11" max="11" width="12.6666666666667" style="73" customWidth="1"/>
    <col min="12" max="14" width="10.6666666666667" style="73" customWidth="1"/>
    <col min="15" max="15" width="10.7809523809524" style="73" customWidth="1"/>
    <col min="16" max="16" width="12.3333333333333" style="73" customWidth="1"/>
    <col min="17" max="18" width="10.6666666666667" style="73" customWidth="1"/>
    <col min="19" max="19" width="16.1142857142857" style="73" customWidth="1"/>
    <col min="20" max="20" width="10.6666666666667" style="73" customWidth="1"/>
    <col min="21" max="21" width="15.8857142857143" style="73" customWidth="1"/>
    <col min="22" max="22" width="11.7809523809524" style="73" customWidth="1"/>
    <col min="23" max="23" width="12.6666666666667" style="73" customWidth="1"/>
    <col min="24" max="25" width="10.6666666666667" style="73" customWidth="1"/>
    <col min="26" max="26" width="12.6666666666667" style="73" customWidth="1"/>
    <col min="27" max="27" width="10.6666666666667" style="73" customWidth="1"/>
    <col min="28" max="28" width="14.6666666666667" style="73" customWidth="1"/>
    <col min="29" max="29" width="10.7809523809524" style="73" customWidth="1"/>
    <col min="30" max="36" width="10.6666666666667" style="73" customWidth="1"/>
    <col min="37" max="37" width="12.6666666666667" style="73" customWidth="1"/>
    <col min="38" max="38" width="10.6666666666667" style="73" customWidth="1"/>
    <col min="39" max="39" width="12.6666666666667" style="73" customWidth="1"/>
    <col min="40" max="40" width="11.6666666666667" style="73" customWidth="1"/>
    <col min="41" max="41" width="10.6666666666667" style="73" customWidth="1"/>
    <col min="42" max="42" width="147.780952380952" style="73" customWidth="1"/>
    <col min="43" max="46" width="11.6666666666667" style="73"/>
    <col min="47" max="47" width="11.6666666666667" style="73" hidden="1" outlineLevel="2"/>
    <col min="48" max="48" width="11.6666666666667" style="73" collapsed="1"/>
    <col min="49" max="53" width="11.6666666666667" style="73"/>
    <col min="54" max="54" width="27.8857142857143" style="73" customWidth="1"/>
    <col min="55" max="16384" width="11.6666666666667" style="73"/>
  </cols>
  <sheetData>
    <row r="1" ht="27" spans="1:42">
      <c r="A1" s="119" t="s">
        <v>86</v>
      </c>
      <c r="B1" s="120"/>
      <c r="C1" s="120"/>
      <c r="D1" s="120"/>
      <c r="E1" s="120"/>
      <c r="F1" s="120"/>
      <c r="G1" s="120"/>
      <c r="H1" s="120"/>
      <c r="I1" s="120"/>
      <c r="J1" s="120"/>
      <c r="K1" s="120"/>
      <c r="L1" s="120"/>
      <c r="M1" s="120"/>
      <c r="N1" s="167"/>
      <c r="O1" s="168" t="s">
        <v>87</v>
      </c>
      <c r="P1" s="169"/>
      <c r="Q1" s="188"/>
      <c r="R1" s="188"/>
      <c r="S1" s="188"/>
      <c r="T1" s="188"/>
      <c r="U1" s="188"/>
      <c r="V1" s="188"/>
      <c r="W1" s="188"/>
      <c r="X1" s="188"/>
      <c r="Y1" s="188"/>
      <c r="Z1" s="188"/>
      <c r="AA1" s="188"/>
      <c r="AB1" s="208"/>
      <c r="AC1" s="119" t="s">
        <v>88</v>
      </c>
      <c r="AD1" s="188"/>
      <c r="AE1" s="188"/>
      <c r="AF1" s="188"/>
      <c r="AG1" s="188"/>
      <c r="AH1" s="188"/>
      <c r="AI1" s="188"/>
      <c r="AJ1" s="188"/>
      <c r="AK1" s="188"/>
      <c r="AL1" s="188"/>
      <c r="AM1" s="208"/>
      <c r="AN1" s="244"/>
      <c r="AO1" s="282"/>
      <c r="AP1" s="283" t="s">
        <v>89</v>
      </c>
    </row>
    <row r="2" ht="20.1" customHeight="1" spans="1:42">
      <c r="A2" s="121"/>
      <c r="B2" s="122"/>
      <c r="C2" s="122"/>
      <c r="D2" s="122"/>
      <c r="E2" s="122"/>
      <c r="F2" s="122"/>
      <c r="G2" s="122"/>
      <c r="H2" s="122"/>
      <c r="I2" s="122"/>
      <c r="J2" s="122"/>
      <c r="K2" s="122"/>
      <c r="L2" s="122"/>
      <c r="M2" s="122"/>
      <c r="N2" s="170"/>
      <c r="O2" s="171"/>
      <c r="P2" s="171"/>
      <c r="Q2" s="189"/>
      <c r="R2" s="189"/>
      <c r="S2" s="189"/>
      <c r="T2" s="189"/>
      <c r="U2" s="189"/>
      <c r="V2" s="189"/>
      <c r="W2" s="189"/>
      <c r="X2" s="189"/>
      <c r="Y2" s="189"/>
      <c r="Z2" s="189"/>
      <c r="AA2" s="189"/>
      <c r="AB2" s="209"/>
      <c r="AC2" s="121"/>
      <c r="AD2" s="189"/>
      <c r="AE2" s="189"/>
      <c r="AF2" s="189"/>
      <c r="AG2" s="189"/>
      <c r="AH2" s="189"/>
      <c r="AI2" s="189"/>
      <c r="AJ2" s="189"/>
      <c r="AK2" s="189"/>
      <c r="AL2" s="189"/>
      <c r="AM2" s="209"/>
      <c r="AN2" s="245"/>
      <c r="AO2" s="245"/>
      <c r="AP2" s="284"/>
    </row>
    <row r="3" ht="20.1" customHeight="1" spans="1:42">
      <c r="A3" s="123"/>
      <c r="B3"/>
      <c r="C3"/>
      <c r="D3"/>
      <c r="E3" s="124" t="s">
        <v>90</v>
      </c>
      <c r="F3" s="124"/>
      <c r="G3" s="125"/>
      <c r="H3" s="126" t="s">
        <v>91</v>
      </c>
      <c r="I3" s="125"/>
      <c r="J3"/>
      <c r="K3"/>
      <c r="L3"/>
      <c r="M3"/>
      <c r="N3" s="172"/>
      <c r="O3"/>
      <c r="P3"/>
      <c r="Q3"/>
      <c r="R3"/>
      <c r="S3"/>
      <c r="T3" s="124" t="s">
        <v>90</v>
      </c>
      <c r="U3" s="124"/>
      <c r="V3" s="125" t="str">
        <f>IF(G3="","",G3)</f>
        <v/>
      </c>
      <c r="W3" s="126" t="s">
        <v>91</v>
      </c>
      <c r="X3" s="125" t="str">
        <f>IF(I3="","",I3)</f>
        <v/>
      </c>
      <c r="Y3"/>
      <c r="Z3"/>
      <c r="AA3"/>
      <c r="AB3" s="172"/>
      <c r="AC3" s="123"/>
      <c r="AD3"/>
      <c r="AE3"/>
      <c r="AF3"/>
      <c r="AG3" s="124" t="s">
        <v>90</v>
      </c>
      <c r="AH3" s="124"/>
      <c r="AI3" s="125" t="str">
        <f>IF(G3="","",G3)</f>
        <v/>
      </c>
      <c r="AJ3" s="126" t="s">
        <v>91</v>
      </c>
      <c r="AK3" s="125" t="str">
        <f>IF(I3="","",I3)</f>
        <v/>
      </c>
      <c r="AL3"/>
      <c r="AM3" s="172"/>
      <c r="AN3"/>
      <c r="AO3"/>
      <c r="AP3" s="172"/>
    </row>
    <row r="4" ht="20.1" customHeight="1" spans="1:42">
      <c r="A4" s="127"/>
      <c r="B4" s="128"/>
      <c r="C4" s="128"/>
      <c r="D4" s="128"/>
      <c r="E4" s="128"/>
      <c r="F4" s="128"/>
      <c r="G4" s="129"/>
      <c r="H4" s="129"/>
      <c r="I4" s="129"/>
      <c r="J4" s="129"/>
      <c r="K4" s="173"/>
      <c r="L4" s="173"/>
      <c r="M4" s="173"/>
      <c r="N4" s="174"/>
      <c r="O4" s="122"/>
      <c r="P4" s="122"/>
      <c r="Q4" s="190"/>
      <c r="R4" s="190"/>
      <c r="S4" s="190"/>
      <c r="T4" s="190"/>
      <c r="U4" s="190"/>
      <c r="V4" s="190"/>
      <c r="W4" s="190"/>
      <c r="X4" s="190"/>
      <c r="Y4" s="190"/>
      <c r="Z4" s="190"/>
      <c r="AA4" s="190"/>
      <c r="AB4" s="210"/>
      <c r="AC4" s="211"/>
      <c r="AD4" s="190"/>
      <c r="AE4" s="190"/>
      <c r="AF4" s="190"/>
      <c r="AG4" s="190"/>
      <c r="AH4" s="190"/>
      <c r="AI4" s="190"/>
      <c r="AJ4" s="190"/>
      <c r="AK4" s="190"/>
      <c r="AL4" s="190"/>
      <c r="AM4" s="210"/>
      <c r="AN4" s="190"/>
      <c r="AO4" s="190"/>
      <c r="AP4" s="210"/>
    </row>
    <row r="5" ht="21.9" customHeight="1" spans="1:42">
      <c r="A5" s="130" t="s">
        <v>92</v>
      </c>
      <c r="B5" s="131"/>
      <c r="C5" s="131"/>
      <c r="D5" s="131"/>
      <c r="E5" s="131"/>
      <c r="F5" s="131"/>
      <c r="G5" s="132"/>
      <c r="H5" s="132"/>
      <c r="I5" s="132"/>
      <c r="J5" s="132"/>
      <c r="K5" s="132"/>
      <c r="L5" s="132"/>
      <c r="M5" s="132"/>
      <c r="N5" s="175"/>
      <c r="O5" s="176" t="s">
        <v>93</v>
      </c>
      <c r="P5" s="176"/>
      <c r="Q5" s="132"/>
      <c r="R5" s="132"/>
      <c r="S5" s="132"/>
      <c r="T5" s="132"/>
      <c r="U5" s="132"/>
      <c r="V5" s="132"/>
      <c r="W5" s="132"/>
      <c r="X5" s="132"/>
      <c r="Y5" s="132"/>
      <c r="Z5" s="132"/>
      <c r="AA5" s="132"/>
      <c r="AB5" s="175"/>
      <c r="AC5" s="212" t="s">
        <v>94</v>
      </c>
      <c r="AD5" s="213"/>
      <c r="AE5" s="213"/>
      <c r="AF5" s="213"/>
      <c r="AG5" s="213"/>
      <c r="AH5" s="213"/>
      <c r="AI5" s="213"/>
      <c r="AJ5" s="213"/>
      <c r="AK5" s="213"/>
      <c r="AL5" s="213"/>
      <c r="AM5" s="246"/>
      <c r="AN5" s="247"/>
      <c r="AO5" s="285" t="s">
        <v>95</v>
      </c>
      <c r="AP5" s="286"/>
    </row>
    <row r="6" ht="120" customHeight="1" spans="1:42">
      <c r="A6" s="133" t="s">
        <v>96</v>
      </c>
      <c r="B6" s="134" t="s">
        <v>97</v>
      </c>
      <c r="C6" s="134" t="s">
        <v>98</v>
      </c>
      <c r="D6" s="134" t="s">
        <v>99</v>
      </c>
      <c r="E6" s="134" t="s">
        <v>100</v>
      </c>
      <c r="F6" s="134" t="s">
        <v>101</v>
      </c>
      <c r="G6" s="135" t="s">
        <v>102</v>
      </c>
      <c r="H6" s="134" t="s">
        <v>103</v>
      </c>
      <c r="I6" s="134" t="s">
        <v>104</v>
      </c>
      <c r="J6" s="134" t="s">
        <v>105</v>
      </c>
      <c r="K6" s="134" t="s">
        <v>106</v>
      </c>
      <c r="L6" s="134" t="s">
        <v>107</v>
      </c>
      <c r="M6" s="177" t="s">
        <v>108</v>
      </c>
      <c r="N6" s="178" t="s">
        <v>109</v>
      </c>
      <c r="O6" s="179" t="s">
        <v>98</v>
      </c>
      <c r="P6" s="179" t="s">
        <v>110</v>
      </c>
      <c r="Q6" s="191" t="s">
        <v>111</v>
      </c>
      <c r="R6" s="191" t="s">
        <v>112</v>
      </c>
      <c r="S6" s="191" t="s">
        <v>113</v>
      </c>
      <c r="T6" s="191" t="s">
        <v>114</v>
      </c>
      <c r="U6" s="191" t="s">
        <v>115</v>
      </c>
      <c r="V6" s="191" t="s">
        <v>116</v>
      </c>
      <c r="W6" s="192" t="s">
        <v>117</v>
      </c>
      <c r="X6" s="177" t="s">
        <v>118</v>
      </c>
      <c r="Y6" s="214" t="s">
        <v>119</v>
      </c>
      <c r="Z6" s="214" t="s">
        <v>120</v>
      </c>
      <c r="AA6" s="215" t="s">
        <v>121</v>
      </c>
      <c r="AB6" s="216" t="s">
        <v>122</v>
      </c>
      <c r="AC6" s="217" t="s">
        <v>98</v>
      </c>
      <c r="AD6" s="134" t="s">
        <v>123</v>
      </c>
      <c r="AE6" s="134" t="s">
        <v>124</v>
      </c>
      <c r="AF6" s="134" t="s">
        <v>125</v>
      </c>
      <c r="AG6" s="134" t="s">
        <v>126</v>
      </c>
      <c r="AH6" s="134" t="s">
        <v>127</v>
      </c>
      <c r="AI6" s="134" t="s">
        <v>128</v>
      </c>
      <c r="AJ6" s="134" t="s">
        <v>129</v>
      </c>
      <c r="AK6" s="134" t="s">
        <v>130</v>
      </c>
      <c r="AL6" s="134" t="s">
        <v>131</v>
      </c>
      <c r="AM6" s="248" t="s">
        <v>132</v>
      </c>
      <c r="AN6" s="249" t="s">
        <v>98</v>
      </c>
      <c r="AO6" s="287" t="s">
        <v>133</v>
      </c>
      <c r="AP6" s="288" t="s">
        <v>134</v>
      </c>
    </row>
    <row r="7" spans="1:47">
      <c r="A7" s="136"/>
      <c r="B7" s="137"/>
      <c r="C7" s="137"/>
      <c r="D7" s="138"/>
      <c r="E7" s="138"/>
      <c r="F7" s="139"/>
      <c r="G7" s="140"/>
      <c r="H7" s="140"/>
      <c r="I7" s="140"/>
      <c r="J7" s="180"/>
      <c r="K7" s="140"/>
      <c r="L7" s="140"/>
      <c r="M7" s="181"/>
      <c r="N7" s="182"/>
      <c r="O7" s="183" t="str">
        <f t="shared" ref="O7:O56" si="0">IF(C7="","",C7)</f>
        <v/>
      </c>
      <c r="P7" s="183" t="str">
        <f t="shared" ref="P7:P56" si="1">IF(E7=0,"",E7-D7+1)</f>
        <v/>
      </c>
      <c r="Q7" s="193" t="str">
        <f t="shared" ref="Q7:Q56" si="2">IFERROR(IF(J7=0,"",(1-ABS(J7))),"")</f>
        <v/>
      </c>
      <c r="R7" s="194" t="str">
        <f t="shared" ref="R7:R56" si="3">IFERROR(ABS(IF(I7=0,"",I7-L7)),"")</f>
        <v/>
      </c>
      <c r="S7" s="194" t="str">
        <f t="shared" ref="S7:S56" si="4">IFERROR((R7*F7*100),"")</f>
        <v/>
      </c>
      <c r="T7" s="194" t="str">
        <f t="shared" ref="T7:T56" si="5">IFERROR((ABS(IF(H7=0,"",ABS(H7-K7)-R7))),"")</f>
        <v/>
      </c>
      <c r="U7" s="195" t="str">
        <f t="shared" ref="U7:U56" si="6">IFERROR((T7*F7*100),"")</f>
        <v/>
      </c>
      <c r="V7" s="196" t="str">
        <f t="shared" ref="V7:V56" si="7">IFERROR(R7/T7,"")</f>
        <v/>
      </c>
      <c r="W7" s="197" t="str">
        <f t="shared" ref="W7:W56" si="8">IFERROR(H7-R7,"")</f>
        <v/>
      </c>
      <c r="X7" s="198" t="str">
        <f t="shared" ref="X7:X56" si="9">IF(M7=0,"",R7*(1-M7))</f>
        <v/>
      </c>
      <c r="Y7" s="218" t="str">
        <f t="shared" ref="Y7:Y56" si="10">IFERROR(((R7-X7)/T7),"")</f>
        <v/>
      </c>
      <c r="Z7" s="219" t="str">
        <f t="shared" ref="Z7:Z56" si="11">IFERROR(((R7-X7)*F7*100),"")</f>
        <v/>
      </c>
      <c r="AA7" s="220" t="str">
        <f t="shared" ref="AA7:AA56" si="12">IFERROR((N7)*R7,"")</f>
        <v/>
      </c>
      <c r="AB7" s="221" t="str">
        <f t="shared" ref="AB7:AB56" si="13">IFERROR((T7-AA7-R7)*F7*100,"")</f>
        <v/>
      </c>
      <c r="AC7" s="222" t="str">
        <f t="shared" ref="AC7:AC56" si="14">IF(O7="","",O7)</f>
        <v/>
      </c>
      <c r="AD7" s="138"/>
      <c r="AE7" s="223" t="str">
        <f>IF(AD7=0,"",AD7-D7+1)</f>
        <v/>
      </c>
      <c r="AF7" s="224"/>
      <c r="AG7" s="250"/>
      <c r="AH7" s="250"/>
      <c r="AI7" s="195" t="str">
        <f t="shared" ref="AI7:AI56" si="15">IF(AG7=0,"",AG7-AH7)</f>
        <v/>
      </c>
      <c r="AJ7" s="251" t="str">
        <f t="shared" ref="AJ7:AJ56" si="16">IFERROR((R7-AI7),"")</f>
        <v/>
      </c>
      <c r="AK7" s="252" t="str">
        <f t="shared" ref="AK7:AK56" si="17">IFERROR((F7*100)*(R7-AI7),"")</f>
        <v/>
      </c>
      <c r="AL7" s="253" t="str">
        <f t="shared" ref="AL7:AL56" si="18">IFERROR((R7-AI7)/T7,"")</f>
        <v/>
      </c>
      <c r="AM7" s="254" t="str">
        <f t="shared" ref="AM7:AM56" si="19">IFERROR((AL7*(365/AE7)),"")</f>
        <v/>
      </c>
      <c r="AN7" s="255" t="str">
        <f t="shared" ref="AN7:AN56" si="20">IF(AC7="","",AC7)</f>
        <v/>
      </c>
      <c r="AO7" s="289"/>
      <c r="AP7" s="290"/>
      <c r="AU7" s="190" t="s">
        <v>135</v>
      </c>
    </row>
    <row r="8" spans="1:47">
      <c r="A8" s="136"/>
      <c r="B8" s="137"/>
      <c r="C8" s="137"/>
      <c r="D8" s="138"/>
      <c r="E8" s="138"/>
      <c r="F8" s="139"/>
      <c r="G8" s="140"/>
      <c r="H8" s="140"/>
      <c r="I8" s="140"/>
      <c r="J8" s="180"/>
      <c r="K8" s="140"/>
      <c r="L8" s="140"/>
      <c r="M8" s="181"/>
      <c r="N8" s="182"/>
      <c r="O8" s="183" t="str">
        <f t="shared" si="0"/>
        <v/>
      </c>
      <c r="P8" s="183" t="str">
        <f t="shared" si="1"/>
        <v/>
      </c>
      <c r="Q8" s="193" t="str">
        <f t="shared" si="2"/>
        <v/>
      </c>
      <c r="R8" s="194" t="str">
        <f t="shared" si="3"/>
        <v/>
      </c>
      <c r="S8" s="194" t="str">
        <f t="shared" si="4"/>
        <v/>
      </c>
      <c r="T8" s="194" t="str">
        <f t="shared" si="5"/>
        <v/>
      </c>
      <c r="U8" s="195" t="str">
        <f t="shared" si="6"/>
        <v/>
      </c>
      <c r="V8" s="196" t="str">
        <f t="shared" si="7"/>
        <v/>
      </c>
      <c r="W8" s="197" t="str">
        <f t="shared" si="8"/>
        <v/>
      </c>
      <c r="X8" s="198" t="str">
        <f t="shared" si="9"/>
        <v/>
      </c>
      <c r="Y8" s="218" t="str">
        <f t="shared" si="10"/>
        <v/>
      </c>
      <c r="Z8" s="219" t="str">
        <f t="shared" si="11"/>
        <v/>
      </c>
      <c r="AA8" s="220" t="str">
        <f t="shared" si="12"/>
        <v/>
      </c>
      <c r="AB8" s="221" t="str">
        <f t="shared" si="13"/>
        <v/>
      </c>
      <c r="AC8" s="222" t="str">
        <f t="shared" si="14"/>
        <v/>
      </c>
      <c r="AD8" s="138"/>
      <c r="AE8" s="225" t="str">
        <f t="shared" ref="AE8:AE56" si="21">IF(AD8=0,"",AD8-D8+1)</f>
        <v/>
      </c>
      <c r="AF8" s="224"/>
      <c r="AG8" s="250"/>
      <c r="AH8" s="250"/>
      <c r="AI8" s="256" t="str">
        <f t="shared" si="15"/>
        <v/>
      </c>
      <c r="AJ8" s="257" t="str">
        <f t="shared" si="16"/>
        <v/>
      </c>
      <c r="AK8" s="258" t="str">
        <f t="shared" si="17"/>
        <v/>
      </c>
      <c r="AL8" s="253" t="str">
        <f t="shared" si="18"/>
        <v/>
      </c>
      <c r="AM8" s="259" t="str">
        <f t="shared" si="19"/>
        <v/>
      </c>
      <c r="AN8" s="255" t="str">
        <f t="shared" si="20"/>
        <v/>
      </c>
      <c r="AO8" s="289"/>
      <c r="AP8" s="290"/>
      <c r="AU8" s="190" t="s">
        <v>136</v>
      </c>
    </row>
    <row r="9" spans="1:47">
      <c r="A9" s="136"/>
      <c r="B9" s="137"/>
      <c r="C9" s="137"/>
      <c r="D9" s="138"/>
      <c r="E9" s="138"/>
      <c r="F9" s="139"/>
      <c r="G9" s="140"/>
      <c r="H9" s="140"/>
      <c r="I9" s="140"/>
      <c r="J9" s="180"/>
      <c r="K9" s="140"/>
      <c r="L9" s="140"/>
      <c r="M9" s="181"/>
      <c r="N9" s="182"/>
      <c r="O9" s="183" t="str">
        <f t="shared" si="0"/>
        <v/>
      </c>
      <c r="P9" s="183" t="str">
        <f t="shared" si="1"/>
        <v/>
      </c>
      <c r="Q9" s="193" t="str">
        <f t="shared" si="2"/>
        <v/>
      </c>
      <c r="R9" s="194" t="str">
        <f t="shared" si="3"/>
        <v/>
      </c>
      <c r="S9" s="194" t="str">
        <f t="shared" si="4"/>
        <v/>
      </c>
      <c r="T9" s="194" t="str">
        <f t="shared" si="5"/>
        <v/>
      </c>
      <c r="U9" s="195" t="str">
        <f t="shared" si="6"/>
        <v/>
      </c>
      <c r="V9" s="196" t="str">
        <f t="shared" si="7"/>
        <v/>
      </c>
      <c r="W9" s="197" t="str">
        <f t="shared" si="8"/>
        <v/>
      </c>
      <c r="X9" s="198" t="str">
        <f t="shared" si="9"/>
        <v/>
      </c>
      <c r="Y9" s="218" t="str">
        <f t="shared" si="10"/>
        <v/>
      </c>
      <c r="Z9" s="219" t="str">
        <f t="shared" si="11"/>
        <v/>
      </c>
      <c r="AA9" s="220" t="str">
        <f t="shared" si="12"/>
        <v/>
      </c>
      <c r="AB9" s="221" t="str">
        <f t="shared" si="13"/>
        <v/>
      </c>
      <c r="AC9" s="222" t="str">
        <f t="shared" si="14"/>
        <v/>
      </c>
      <c r="AD9" s="138"/>
      <c r="AE9" s="225" t="str">
        <f t="shared" si="21"/>
        <v/>
      </c>
      <c r="AF9" s="224"/>
      <c r="AG9" s="250"/>
      <c r="AH9" s="250"/>
      <c r="AI9" s="256" t="str">
        <f t="shared" si="15"/>
        <v/>
      </c>
      <c r="AJ9" s="257" t="str">
        <f t="shared" si="16"/>
        <v/>
      </c>
      <c r="AK9" s="258" t="str">
        <f t="shared" si="17"/>
        <v/>
      </c>
      <c r="AL9" s="253" t="str">
        <f t="shared" si="18"/>
        <v/>
      </c>
      <c r="AM9" s="259" t="str">
        <f t="shared" si="19"/>
        <v/>
      </c>
      <c r="AN9" s="255" t="str">
        <f t="shared" si="20"/>
        <v/>
      </c>
      <c r="AO9" s="289"/>
      <c r="AP9" s="290"/>
      <c r="AU9" s="190"/>
    </row>
    <row r="10" spans="1:47">
      <c r="A10" s="141"/>
      <c r="B10" s="137"/>
      <c r="C10" s="137"/>
      <c r="D10" s="138"/>
      <c r="E10" s="138"/>
      <c r="F10" s="139"/>
      <c r="G10" s="140"/>
      <c r="H10" s="140"/>
      <c r="I10" s="140"/>
      <c r="J10" s="180"/>
      <c r="K10" s="140"/>
      <c r="L10" s="140"/>
      <c r="M10" s="181"/>
      <c r="N10" s="182"/>
      <c r="O10" s="183" t="str">
        <f t="shared" si="0"/>
        <v/>
      </c>
      <c r="P10" s="183" t="str">
        <f t="shared" si="1"/>
        <v/>
      </c>
      <c r="Q10" s="193" t="str">
        <f t="shared" si="2"/>
        <v/>
      </c>
      <c r="R10" s="194" t="str">
        <f t="shared" si="3"/>
        <v/>
      </c>
      <c r="S10" s="194" t="str">
        <f t="shared" si="4"/>
        <v/>
      </c>
      <c r="T10" s="194" t="str">
        <f t="shared" si="5"/>
        <v/>
      </c>
      <c r="U10" s="195" t="str">
        <f t="shared" si="6"/>
        <v/>
      </c>
      <c r="V10" s="196" t="str">
        <f t="shared" si="7"/>
        <v/>
      </c>
      <c r="W10" s="197" t="str">
        <f t="shared" si="8"/>
        <v/>
      </c>
      <c r="X10" s="198" t="str">
        <f t="shared" si="9"/>
        <v/>
      </c>
      <c r="Y10" s="218" t="str">
        <f t="shared" si="10"/>
        <v/>
      </c>
      <c r="Z10" s="219" t="str">
        <f t="shared" si="11"/>
        <v/>
      </c>
      <c r="AA10" s="220" t="str">
        <f t="shared" si="12"/>
        <v/>
      </c>
      <c r="AB10" s="221" t="str">
        <f t="shared" si="13"/>
        <v/>
      </c>
      <c r="AC10" s="222" t="str">
        <f t="shared" si="14"/>
        <v/>
      </c>
      <c r="AD10" s="226"/>
      <c r="AE10" s="225" t="str">
        <f t="shared" si="21"/>
        <v/>
      </c>
      <c r="AF10" s="227"/>
      <c r="AG10" s="260"/>
      <c r="AH10" s="260"/>
      <c r="AI10" s="256" t="str">
        <f t="shared" si="15"/>
        <v/>
      </c>
      <c r="AJ10" s="257" t="str">
        <f t="shared" si="16"/>
        <v/>
      </c>
      <c r="AK10" s="258" t="str">
        <f t="shared" si="17"/>
        <v/>
      </c>
      <c r="AL10" s="253" t="str">
        <f t="shared" si="18"/>
        <v/>
      </c>
      <c r="AM10" s="259" t="str">
        <f t="shared" si="19"/>
        <v/>
      </c>
      <c r="AN10" s="255" t="str">
        <f t="shared" si="20"/>
        <v/>
      </c>
      <c r="AO10" s="289"/>
      <c r="AP10" s="291"/>
      <c r="AU10" s="190"/>
    </row>
    <row r="11" spans="1:47">
      <c r="A11" s="141"/>
      <c r="B11" s="137"/>
      <c r="C11" s="137"/>
      <c r="D11" s="138"/>
      <c r="E11" s="138"/>
      <c r="F11" s="139"/>
      <c r="G11" s="140"/>
      <c r="H11" s="140"/>
      <c r="I11" s="140"/>
      <c r="J11" s="180"/>
      <c r="K11" s="140"/>
      <c r="L11" s="140"/>
      <c r="M11" s="181"/>
      <c r="N11" s="182"/>
      <c r="O11" s="183" t="str">
        <f t="shared" si="0"/>
        <v/>
      </c>
      <c r="P11" s="183" t="str">
        <f t="shared" si="1"/>
        <v/>
      </c>
      <c r="Q11" s="193" t="str">
        <f t="shared" si="2"/>
        <v/>
      </c>
      <c r="R11" s="194" t="str">
        <f t="shared" si="3"/>
        <v/>
      </c>
      <c r="S11" s="194" t="str">
        <f t="shared" si="4"/>
        <v/>
      </c>
      <c r="T11" s="194" t="str">
        <f t="shared" si="5"/>
        <v/>
      </c>
      <c r="U11" s="195" t="str">
        <f t="shared" si="6"/>
        <v/>
      </c>
      <c r="V11" s="196" t="str">
        <f t="shared" si="7"/>
        <v/>
      </c>
      <c r="W11" s="197" t="str">
        <f t="shared" si="8"/>
        <v/>
      </c>
      <c r="X11" s="198" t="str">
        <f t="shared" si="9"/>
        <v/>
      </c>
      <c r="Y11" s="218" t="str">
        <f t="shared" si="10"/>
        <v/>
      </c>
      <c r="Z11" s="219" t="str">
        <f t="shared" si="11"/>
        <v/>
      </c>
      <c r="AA11" s="220" t="str">
        <f t="shared" si="12"/>
        <v/>
      </c>
      <c r="AB11" s="221" t="str">
        <f t="shared" si="13"/>
        <v/>
      </c>
      <c r="AC11" s="222" t="str">
        <f t="shared" si="14"/>
        <v/>
      </c>
      <c r="AD11" s="228"/>
      <c r="AE11" s="229" t="str">
        <f t="shared" si="21"/>
        <v/>
      </c>
      <c r="AF11" s="230"/>
      <c r="AG11" s="261"/>
      <c r="AH11" s="261"/>
      <c r="AI11" s="262" t="str">
        <f t="shared" si="15"/>
        <v/>
      </c>
      <c r="AJ11" s="263" t="str">
        <f t="shared" si="16"/>
        <v/>
      </c>
      <c r="AK11" s="264" t="str">
        <f t="shared" si="17"/>
        <v/>
      </c>
      <c r="AL11" s="265" t="str">
        <f t="shared" si="18"/>
        <v/>
      </c>
      <c r="AM11" s="266" t="str">
        <f t="shared" si="19"/>
        <v/>
      </c>
      <c r="AN11" s="255" t="str">
        <f t="shared" si="20"/>
        <v/>
      </c>
      <c r="AO11" s="289"/>
      <c r="AP11" s="291"/>
      <c r="AU11" s="190"/>
    </row>
    <row r="12" spans="1:47">
      <c r="A12" s="141"/>
      <c r="B12" s="137"/>
      <c r="C12" s="137"/>
      <c r="D12" s="138"/>
      <c r="E12" s="138"/>
      <c r="F12" s="139"/>
      <c r="G12" s="140"/>
      <c r="H12" s="140"/>
      <c r="I12" s="140"/>
      <c r="J12" s="180"/>
      <c r="K12" s="140"/>
      <c r="L12" s="140"/>
      <c r="M12" s="181"/>
      <c r="N12" s="182"/>
      <c r="O12" s="183" t="str">
        <f t="shared" si="0"/>
        <v/>
      </c>
      <c r="P12" s="183" t="str">
        <f t="shared" si="1"/>
        <v/>
      </c>
      <c r="Q12" s="193" t="str">
        <f t="shared" si="2"/>
        <v/>
      </c>
      <c r="R12" s="194" t="str">
        <f t="shared" si="3"/>
        <v/>
      </c>
      <c r="S12" s="194" t="str">
        <f t="shared" si="4"/>
        <v/>
      </c>
      <c r="T12" s="194" t="str">
        <f t="shared" si="5"/>
        <v/>
      </c>
      <c r="U12" s="195" t="str">
        <f t="shared" si="6"/>
        <v/>
      </c>
      <c r="V12" s="196" t="str">
        <f t="shared" si="7"/>
        <v/>
      </c>
      <c r="W12" s="197" t="str">
        <f t="shared" si="8"/>
        <v/>
      </c>
      <c r="X12" s="198" t="str">
        <f t="shared" si="9"/>
        <v/>
      </c>
      <c r="Y12" s="218" t="str">
        <f t="shared" si="10"/>
        <v/>
      </c>
      <c r="Z12" s="219" t="str">
        <f t="shared" si="11"/>
        <v/>
      </c>
      <c r="AA12" s="220" t="str">
        <f t="shared" si="12"/>
        <v/>
      </c>
      <c r="AB12" s="221" t="str">
        <f t="shared" si="13"/>
        <v/>
      </c>
      <c r="AC12" s="222" t="str">
        <f t="shared" si="14"/>
        <v/>
      </c>
      <c r="AD12" s="231"/>
      <c r="AE12" s="225" t="str">
        <f t="shared" si="21"/>
        <v/>
      </c>
      <c r="AF12" s="232"/>
      <c r="AG12" s="267"/>
      <c r="AH12" s="267"/>
      <c r="AI12" s="256" t="str">
        <f t="shared" si="15"/>
        <v/>
      </c>
      <c r="AJ12" s="257" t="str">
        <f t="shared" si="16"/>
        <v/>
      </c>
      <c r="AK12" s="258" t="str">
        <f t="shared" si="17"/>
        <v/>
      </c>
      <c r="AL12" s="253" t="str">
        <f t="shared" si="18"/>
        <v/>
      </c>
      <c r="AM12" s="259" t="str">
        <f t="shared" si="19"/>
        <v/>
      </c>
      <c r="AN12" s="255" t="str">
        <f t="shared" si="20"/>
        <v/>
      </c>
      <c r="AO12" s="289"/>
      <c r="AP12" s="291"/>
      <c r="AU12" s="190" t="s">
        <v>137</v>
      </c>
    </row>
    <row r="13" spans="1:47">
      <c r="A13" s="141"/>
      <c r="B13" s="137"/>
      <c r="C13" s="137"/>
      <c r="D13" s="138"/>
      <c r="E13" s="138"/>
      <c r="F13" s="139"/>
      <c r="G13" s="140"/>
      <c r="H13" s="140"/>
      <c r="I13" s="140"/>
      <c r="J13" s="180"/>
      <c r="K13" s="140"/>
      <c r="L13" s="140"/>
      <c r="M13" s="181"/>
      <c r="N13" s="182"/>
      <c r="O13" s="183" t="str">
        <f t="shared" si="0"/>
        <v/>
      </c>
      <c r="P13" s="183" t="str">
        <f t="shared" si="1"/>
        <v/>
      </c>
      <c r="Q13" s="193" t="str">
        <f t="shared" si="2"/>
        <v/>
      </c>
      <c r="R13" s="194" t="str">
        <f t="shared" si="3"/>
        <v/>
      </c>
      <c r="S13" s="194" t="str">
        <f t="shared" si="4"/>
        <v/>
      </c>
      <c r="T13" s="194" t="str">
        <f t="shared" si="5"/>
        <v/>
      </c>
      <c r="U13" s="195" t="str">
        <f t="shared" si="6"/>
        <v/>
      </c>
      <c r="V13" s="196" t="str">
        <f t="shared" si="7"/>
        <v/>
      </c>
      <c r="W13" s="197" t="str">
        <f t="shared" si="8"/>
        <v/>
      </c>
      <c r="X13" s="198" t="str">
        <f t="shared" si="9"/>
        <v/>
      </c>
      <c r="Y13" s="218" t="str">
        <f t="shared" si="10"/>
        <v/>
      </c>
      <c r="Z13" s="219" t="str">
        <f t="shared" si="11"/>
        <v/>
      </c>
      <c r="AA13" s="220" t="str">
        <f t="shared" si="12"/>
        <v/>
      </c>
      <c r="AB13" s="221" t="str">
        <f t="shared" si="13"/>
        <v/>
      </c>
      <c r="AC13" s="222" t="str">
        <f t="shared" si="14"/>
        <v/>
      </c>
      <c r="AD13" s="233"/>
      <c r="AE13" s="234" t="str">
        <f t="shared" si="21"/>
        <v/>
      </c>
      <c r="AF13" s="235"/>
      <c r="AG13" s="268"/>
      <c r="AH13" s="268"/>
      <c r="AI13" s="269" t="str">
        <f t="shared" si="15"/>
        <v/>
      </c>
      <c r="AJ13" s="270" t="str">
        <f t="shared" si="16"/>
        <v/>
      </c>
      <c r="AK13" s="271" t="str">
        <f t="shared" si="17"/>
        <v/>
      </c>
      <c r="AL13" s="272" t="str">
        <f t="shared" si="18"/>
        <v/>
      </c>
      <c r="AM13" s="273" t="str">
        <f t="shared" si="19"/>
        <v/>
      </c>
      <c r="AN13" s="255" t="str">
        <f t="shared" si="20"/>
        <v/>
      </c>
      <c r="AO13" s="289"/>
      <c r="AP13" s="291"/>
      <c r="AU13" s="190" t="s">
        <v>138</v>
      </c>
    </row>
    <row r="14" spans="1:47">
      <c r="A14" s="141"/>
      <c r="B14" s="137"/>
      <c r="C14" s="137"/>
      <c r="D14" s="138"/>
      <c r="E14" s="138"/>
      <c r="F14" s="139"/>
      <c r="G14" s="140"/>
      <c r="H14" s="140"/>
      <c r="I14" s="140"/>
      <c r="J14" s="180"/>
      <c r="K14" s="140"/>
      <c r="L14" s="140"/>
      <c r="M14" s="181"/>
      <c r="N14" s="182"/>
      <c r="O14" s="183" t="str">
        <f t="shared" si="0"/>
        <v/>
      </c>
      <c r="P14" s="183" t="str">
        <f t="shared" si="1"/>
        <v/>
      </c>
      <c r="Q14" s="193" t="str">
        <f t="shared" si="2"/>
        <v/>
      </c>
      <c r="R14" s="194" t="str">
        <f t="shared" si="3"/>
        <v/>
      </c>
      <c r="S14" s="194" t="str">
        <f t="shared" si="4"/>
        <v/>
      </c>
      <c r="T14" s="194" t="str">
        <f t="shared" si="5"/>
        <v/>
      </c>
      <c r="U14" s="195" t="str">
        <f t="shared" si="6"/>
        <v/>
      </c>
      <c r="V14" s="196" t="str">
        <f t="shared" si="7"/>
        <v/>
      </c>
      <c r="W14" s="197" t="str">
        <f t="shared" si="8"/>
        <v/>
      </c>
      <c r="X14" s="198" t="str">
        <f t="shared" si="9"/>
        <v/>
      </c>
      <c r="Y14" s="218" t="str">
        <f t="shared" si="10"/>
        <v/>
      </c>
      <c r="Z14" s="219" t="str">
        <f t="shared" si="11"/>
        <v/>
      </c>
      <c r="AA14" s="220" t="str">
        <f t="shared" si="12"/>
        <v/>
      </c>
      <c r="AB14" s="221" t="str">
        <f t="shared" si="13"/>
        <v/>
      </c>
      <c r="AC14" s="222" t="str">
        <f t="shared" si="14"/>
        <v/>
      </c>
      <c r="AD14" s="236"/>
      <c r="AE14" s="225" t="str">
        <f t="shared" si="21"/>
        <v/>
      </c>
      <c r="AF14" s="232"/>
      <c r="AG14" s="267"/>
      <c r="AH14" s="267"/>
      <c r="AI14" s="256" t="str">
        <f t="shared" si="15"/>
        <v/>
      </c>
      <c r="AJ14" s="257" t="str">
        <f t="shared" si="16"/>
        <v/>
      </c>
      <c r="AK14" s="258" t="str">
        <f t="shared" si="17"/>
        <v/>
      </c>
      <c r="AL14" s="253" t="str">
        <f t="shared" si="18"/>
        <v/>
      </c>
      <c r="AM14" s="259" t="str">
        <f t="shared" si="19"/>
        <v/>
      </c>
      <c r="AN14" s="255" t="str">
        <f t="shared" si="20"/>
        <v/>
      </c>
      <c r="AO14" s="289"/>
      <c r="AP14" s="291"/>
      <c r="AU14" s="190"/>
    </row>
    <row r="15" spans="1:47">
      <c r="A15" s="141"/>
      <c r="B15" s="137"/>
      <c r="C15" s="137"/>
      <c r="D15" s="138"/>
      <c r="E15" s="138"/>
      <c r="F15" s="139"/>
      <c r="G15" s="140"/>
      <c r="H15" s="140"/>
      <c r="I15" s="140"/>
      <c r="J15" s="180"/>
      <c r="K15" s="140"/>
      <c r="L15" s="140"/>
      <c r="M15" s="181"/>
      <c r="N15" s="182"/>
      <c r="O15" s="183" t="str">
        <f t="shared" si="0"/>
        <v/>
      </c>
      <c r="P15" s="183" t="str">
        <f t="shared" si="1"/>
        <v/>
      </c>
      <c r="Q15" s="193" t="str">
        <f t="shared" si="2"/>
        <v/>
      </c>
      <c r="R15" s="194" t="str">
        <f t="shared" si="3"/>
        <v/>
      </c>
      <c r="S15" s="194" t="str">
        <f t="shared" si="4"/>
        <v/>
      </c>
      <c r="T15" s="194" t="str">
        <f t="shared" si="5"/>
        <v/>
      </c>
      <c r="U15" s="195" t="str">
        <f t="shared" si="6"/>
        <v/>
      </c>
      <c r="V15" s="196" t="str">
        <f t="shared" si="7"/>
        <v/>
      </c>
      <c r="W15" s="197" t="str">
        <f t="shared" si="8"/>
        <v/>
      </c>
      <c r="X15" s="198" t="str">
        <f t="shared" si="9"/>
        <v/>
      </c>
      <c r="Y15" s="218" t="str">
        <f t="shared" si="10"/>
        <v/>
      </c>
      <c r="Z15" s="219" t="str">
        <f t="shared" si="11"/>
        <v/>
      </c>
      <c r="AA15" s="220" t="str">
        <f t="shared" si="12"/>
        <v/>
      </c>
      <c r="AB15" s="221" t="str">
        <f t="shared" si="13"/>
        <v/>
      </c>
      <c r="AC15" s="222" t="str">
        <f t="shared" si="14"/>
        <v/>
      </c>
      <c r="AD15" s="138"/>
      <c r="AE15" s="223" t="str">
        <f t="shared" si="21"/>
        <v/>
      </c>
      <c r="AF15" s="224"/>
      <c r="AG15" s="250"/>
      <c r="AH15" s="250"/>
      <c r="AI15" s="195" t="str">
        <f t="shared" si="15"/>
        <v/>
      </c>
      <c r="AJ15" s="251" t="str">
        <f t="shared" si="16"/>
        <v/>
      </c>
      <c r="AK15" s="252" t="str">
        <f t="shared" si="17"/>
        <v/>
      </c>
      <c r="AL15" s="274" t="str">
        <f t="shared" si="18"/>
        <v/>
      </c>
      <c r="AM15" s="254" t="str">
        <f t="shared" si="19"/>
        <v/>
      </c>
      <c r="AN15" s="255" t="str">
        <f t="shared" si="20"/>
        <v/>
      </c>
      <c r="AO15" s="289"/>
      <c r="AP15" s="291"/>
      <c r="AU15" s="190"/>
    </row>
    <row r="16" spans="1:47">
      <c r="A16" s="141"/>
      <c r="B16" s="137"/>
      <c r="C16" s="137"/>
      <c r="D16" s="138"/>
      <c r="E16" s="138"/>
      <c r="F16" s="139"/>
      <c r="G16" s="140"/>
      <c r="H16" s="140"/>
      <c r="I16" s="140"/>
      <c r="J16" s="180"/>
      <c r="K16" s="140"/>
      <c r="L16" s="140"/>
      <c r="M16" s="181"/>
      <c r="N16" s="182"/>
      <c r="O16" s="183" t="str">
        <f t="shared" si="0"/>
        <v/>
      </c>
      <c r="P16" s="183" t="str">
        <f t="shared" si="1"/>
        <v/>
      </c>
      <c r="Q16" s="193" t="str">
        <f t="shared" si="2"/>
        <v/>
      </c>
      <c r="R16" s="194" t="str">
        <f t="shared" si="3"/>
        <v/>
      </c>
      <c r="S16" s="194" t="str">
        <f t="shared" si="4"/>
        <v/>
      </c>
      <c r="T16" s="194" t="str">
        <f t="shared" si="5"/>
        <v/>
      </c>
      <c r="U16" s="195" t="str">
        <f t="shared" si="6"/>
        <v/>
      </c>
      <c r="V16" s="196" t="str">
        <f t="shared" si="7"/>
        <v/>
      </c>
      <c r="W16" s="197" t="str">
        <f t="shared" si="8"/>
        <v/>
      </c>
      <c r="X16" s="198" t="str">
        <f t="shared" si="9"/>
        <v/>
      </c>
      <c r="Y16" s="218" t="str">
        <f t="shared" si="10"/>
        <v/>
      </c>
      <c r="Z16" s="219" t="str">
        <f t="shared" si="11"/>
        <v/>
      </c>
      <c r="AA16" s="220" t="str">
        <f t="shared" si="12"/>
        <v/>
      </c>
      <c r="AB16" s="221" t="str">
        <f t="shared" si="13"/>
        <v/>
      </c>
      <c r="AC16" s="222" t="str">
        <f t="shared" si="14"/>
        <v/>
      </c>
      <c r="AD16" s="226"/>
      <c r="AE16" s="225" t="str">
        <f t="shared" si="21"/>
        <v/>
      </c>
      <c r="AF16" s="227"/>
      <c r="AG16" s="260"/>
      <c r="AH16" s="260"/>
      <c r="AI16" s="256" t="str">
        <f t="shared" si="15"/>
        <v/>
      </c>
      <c r="AJ16" s="257" t="str">
        <f t="shared" si="16"/>
        <v/>
      </c>
      <c r="AK16" s="258" t="str">
        <f t="shared" si="17"/>
        <v/>
      </c>
      <c r="AL16" s="253" t="str">
        <f t="shared" si="18"/>
        <v/>
      </c>
      <c r="AM16" s="259" t="str">
        <f t="shared" si="19"/>
        <v/>
      </c>
      <c r="AN16" s="255" t="str">
        <f t="shared" si="20"/>
        <v/>
      </c>
      <c r="AO16" s="289"/>
      <c r="AP16" s="291"/>
      <c r="AU16" s="190" t="s">
        <v>139</v>
      </c>
    </row>
    <row r="17" spans="1:47">
      <c r="A17" s="141"/>
      <c r="B17" s="137"/>
      <c r="C17" s="137"/>
      <c r="D17" s="138"/>
      <c r="E17" s="138"/>
      <c r="F17" s="139"/>
      <c r="G17" s="140"/>
      <c r="H17" s="140"/>
      <c r="I17" s="140"/>
      <c r="J17" s="180"/>
      <c r="K17" s="140"/>
      <c r="L17" s="140"/>
      <c r="M17" s="181"/>
      <c r="N17" s="182"/>
      <c r="O17" s="183" t="str">
        <f t="shared" si="0"/>
        <v/>
      </c>
      <c r="P17" s="183" t="str">
        <f t="shared" si="1"/>
        <v/>
      </c>
      <c r="Q17" s="193" t="str">
        <f t="shared" si="2"/>
        <v/>
      </c>
      <c r="R17" s="194" t="str">
        <f t="shared" si="3"/>
        <v/>
      </c>
      <c r="S17" s="194" t="str">
        <f t="shared" si="4"/>
        <v/>
      </c>
      <c r="T17" s="194" t="str">
        <f t="shared" si="5"/>
        <v/>
      </c>
      <c r="U17" s="195" t="str">
        <f t="shared" si="6"/>
        <v/>
      </c>
      <c r="V17" s="196" t="str">
        <f t="shared" si="7"/>
        <v/>
      </c>
      <c r="W17" s="197" t="str">
        <f t="shared" si="8"/>
        <v/>
      </c>
      <c r="X17" s="198" t="str">
        <f t="shared" si="9"/>
        <v/>
      </c>
      <c r="Y17" s="218" t="str">
        <f t="shared" si="10"/>
        <v/>
      </c>
      <c r="Z17" s="219" t="str">
        <f t="shared" si="11"/>
        <v/>
      </c>
      <c r="AA17" s="220" t="str">
        <f t="shared" si="12"/>
        <v/>
      </c>
      <c r="AB17" s="221" t="str">
        <f t="shared" si="13"/>
        <v/>
      </c>
      <c r="AC17" s="222" t="str">
        <f t="shared" si="14"/>
        <v/>
      </c>
      <c r="AD17" s="226"/>
      <c r="AE17" s="225" t="str">
        <f t="shared" si="21"/>
        <v/>
      </c>
      <c r="AF17" s="227"/>
      <c r="AG17" s="260"/>
      <c r="AH17" s="260"/>
      <c r="AI17" s="256" t="str">
        <f t="shared" si="15"/>
        <v/>
      </c>
      <c r="AJ17" s="257" t="str">
        <f t="shared" si="16"/>
        <v/>
      </c>
      <c r="AK17" s="258" t="str">
        <f t="shared" si="17"/>
        <v/>
      </c>
      <c r="AL17" s="253" t="str">
        <f t="shared" si="18"/>
        <v/>
      </c>
      <c r="AM17" s="259" t="str">
        <f t="shared" si="19"/>
        <v/>
      </c>
      <c r="AN17" s="255" t="str">
        <f t="shared" si="20"/>
        <v/>
      </c>
      <c r="AO17" s="289"/>
      <c r="AP17" s="291"/>
      <c r="AU17" s="190" t="s">
        <v>140</v>
      </c>
    </row>
    <row r="18" spans="1:47">
      <c r="A18" s="141"/>
      <c r="B18" s="137"/>
      <c r="C18" s="137"/>
      <c r="D18" s="138"/>
      <c r="E18" s="138"/>
      <c r="F18" s="139"/>
      <c r="G18" s="140"/>
      <c r="H18" s="140"/>
      <c r="I18" s="140"/>
      <c r="J18" s="180"/>
      <c r="K18" s="140"/>
      <c r="L18" s="140"/>
      <c r="M18" s="181"/>
      <c r="N18" s="182"/>
      <c r="O18" s="183" t="str">
        <f t="shared" si="0"/>
        <v/>
      </c>
      <c r="P18" s="183" t="str">
        <f t="shared" si="1"/>
        <v/>
      </c>
      <c r="Q18" s="193" t="str">
        <f t="shared" si="2"/>
        <v/>
      </c>
      <c r="R18" s="194" t="str">
        <f t="shared" si="3"/>
        <v/>
      </c>
      <c r="S18" s="194" t="str">
        <f t="shared" si="4"/>
        <v/>
      </c>
      <c r="T18" s="194" t="str">
        <f t="shared" si="5"/>
        <v/>
      </c>
      <c r="U18" s="195" t="str">
        <f t="shared" si="6"/>
        <v/>
      </c>
      <c r="V18" s="196" t="str">
        <f t="shared" si="7"/>
        <v/>
      </c>
      <c r="W18" s="197" t="str">
        <f t="shared" si="8"/>
        <v/>
      </c>
      <c r="X18" s="198" t="str">
        <f t="shared" si="9"/>
        <v/>
      </c>
      <c r="Y18" s="218" t="str">
        <f t="shared" si="10"/>
        <v/>
      </c>
      <c r="Z18" s="219" t="str">
        <f t="shared" si="11"/>
        <v/>
      </c>
      <c r="AA18" s="220" t="str">
        <f t="shared" si="12"/>
        <v/>
      </c>
      <c r="AB18" s="221" t="str">
        <f t="shared" si="13"/>
        <v/>
      </c>
      <c r="AC18" s="222" t="str">
        <f t="shared" si="14"/>
        <v/>
      </c>
      <c r="AD18" s="226"/>
      <c r="AE18" s="225" t="str">
        <f t="shared" si="21"/>
        <v/>
      </c>
      <c r="AF18" s="227"/>
      <c r="AG18" s="260"/>
      <c r="AH18" s="260"/>
      <c r="AI18" s="256" t="str">
        <f t="shared" si="15"/>
        <v/>
      </c>
      <c r="AJ18" s="257" t="str">
        <f t="shared" si="16"/>
        <v/>
      </c>
      <c r="AK18" s="258" t="str">
        <f t="shared" si="17"/>
        <v/>
      </c>
      <c r="AL18" s="253" t="str">
        <f t="shared" si="18"/>
        <v/>
      </c>
      <c r="AM18" s="259" t="str">
        <f t="shared" si="19"/>
        <v/>
      </c>
      <c r="AN18" s="255" t="str">
        <f t="shared" si="20"/>
        <v/>
      </c>
      <c r="AO18" s="289"/>
      <c r="AP18" s="291"/>
      <c r="AU18" s="190"/>
    </row>
    <row r="19" spans="1:47">
      <c r="A19" s="141"/>
      <c r="B19" s="137"/>
      <c r="C19" s="137"/>
      <c r="D19" s="138"/>
      <c r="E19" s="138"/>
      <c r="F19" s="139"/>
      <c r="G19" s="140"/>
      <c r="H19" s="140"/>
      <c r="I19" s="140"/>
      <c r="J19" s="180"/>
      <c r="K19" s="140"/>
      <c r="L19" s="140"/>
      <c r="M19" s="181"/>
      <c r="N19" s="182"/>
      <c r="O19" s="183" t="str">
        <f t="shared" si="0"/>
        <v/>
      </c>
      <c r="P19" s="183" t="str">
        <f t="shared" si="1"/>
        <v/>
      </c>
      <c r="Q19" s="193" t="str">
        <f t="shared" si="2"/>
        <v/>
      </c>
      <c r="R19" s="194" t="str">
        <f t="shared" si="3"/>
        <v/>
      </c>
      <c r="S19" s="194" t="str">
        <f t="shared" si="4"/>
        <v/>
      </c>
      <c r="T19" s="194" t="str">
        <f t="shared" si="5"/>
        <v/>
      </c>
      <c r="U19" s="195" t="str">
        <f t="shared" si="6"/>
        <v/>
      </c>
      <c r="V19" s="196" t="str">
        <f t="shared" si="7"/>
        <v/>
      </c>
      <c r="W19" s="197" t="str">
        <f t="shared" si="8"/>
        <v/>
      </c>
      <c r="X19" s="198" t="str">
        <f t="shared" si="9"/>
        <v/>
      </c>
      <c r="Y19" s="218" t="str">
        <f t="shared" si="10"/>
        <v/>
      </c>
      <c r="Z19" s="219" t="str">
        <f t="shared" si="11"/>
        <v/>
      </c>
      <c r="AA19" s="220" t="str">
        <f t="shared" si="12"/>
        <v/>
      </c>
      <c r="AB19" s="221" t="str">
        <f t="shared" si="13"/>
        <v/>
      </c>
      <c r="AC19" s="222" t="str">
        <f t="shared" si="14"/>
        <v/>
      </c>
      <c r="AD19" s="226"/>
      <c r="AE19" s="225" t="str">
        <f t="shared" si="21"/>
        <v/>
      </c>
      <c r="AF19" s="227"/>
      <c r="AG19" s="260"/>
      <c r="AH19" s="260"/>
      <c r="AI19" s="256" t="str">
        <f t="shared" si="15"/>
        <v/>
      </c>
      <c r="AJ19" s="257" t="str">
        <f t="shared" si="16"/>
        <v/>
      </c>
      <c r="AK19" s="258" t="str">
        <f t="shared" si="17"/>
        <v/>
      </c>
      <c r="AL19" s="253" t="str">
        <f t="shared" si="18"/>
        <v/>
      </c>
      <c r="AM19" s="259" t="str">
        <f t="shared" si="19"/>
        <v/>
      </c>
      <c r="AN19" s="255" t="str">
        <f t="shared" si="20"/>
        <v/>
      </c>
      <c r="AO19" s="289"/>
      <c r="AP19" s="291"/>
      <c r="AU19" s="190"/>
    </row>
    <row r="20" spans="1:47">
      <c r="A20" s="141"/>
      <c r="B20" s="137"/>
      <c r="C20" s="137"/>
      <c r="D20" s="138"/>
      <c r="E20" s="138"/>
      <c r="F20" s="139"/>
      <c r="G20" s="140"/>
      <c r="H20" s="140"/>
      <c r="I20" s="140"/>
      <c r="J20" s="180"/>
      <c r="K20" s="140"/>
      <c r="L20" s="140"/>
      <c r="M20" s="181"/>
      <c r="N20" s="182"/>
      <c r="O20" s="183" t="str">
        <f t="shared" si="0"/>
        <v/>
      </c>
      <c r="P20" s="183" t="str">
        <f t="shared" si="1"/>
        <v/>
      </c>
      <c r="Q20" s="193" t="str">
        <f t="shared" si="2"/>
        <v/>
      </c>
      <c r="R20" s="194" t="str">
        <f t="shared" si="3"/>
        <v/>
      </c>
      <c r="S20" s="194" t="str">
        <f t="shared" si="4"/>
        <v/>
      </c>
      <c r="T20" s="194" t="str">
        <f t="shared" si="5"/>
        <v/>
      </c>
      <c r="U20" s="195" t="str">
        <f t="shared" si="6"/>
        <v/>
      </c>
      <c r="V20" s="196" t="str">
        <f t="shared" si="7"/>
        <v/>
      </c>
      <c r="W20" s="197" t="str">
        <f t="shared" si="8"/>
        <v/>
      </c>
      <c r="X20" s="198" t="str">
        <f t="shared" si="9"/>
        <v/>
      </c>
      <c r="Y20" s="218" t="str">
        <f t="shared" si="10"/>
        <v/>
      </c>
      <c r="Z20" s="219" t="str">
        <f t="shared" si="11"/>
        <v/>
      </c>
      <c r="AA20" s="220" t="str">
        <f t="shared" si="12"/>
        <v/>
      </c>
      <c r="AB20" s="221" t="str">
        <f t="shared" si="13"/>
        <v/>
      </c>
      <c r="AC20" s="222" t="str">
        <f t="shared" si="14"/>
        <v/>
      </c>
      <c r="AD20" s="226"/>
      <c r="AE20" s="225" t="str">
        <f t="shared" si="21"/>
        <v/>
      </c>
      <c r="AF20" s="227"/>
      <c r="AG20" s="260"/>
      <c r="AH20" s="260"/>
      <c r="AI20" s="256" t="str">
        <f t="shared" si="15"/>
        <v/>
      </c>
      <c r="AJ20" s="257" t="str">
        <f t="shared" si="16"/>
        <v/>
      </c>
      <c r="AK20" s="258" t="str">
        <f t="shared" si="17"/>
        <v/>
      </c>
      <c r="AL20" s="253" t="str">
        <f t="shared" si="18"/>
        <v/>
      </c>
      <c r="AM20" s="259" t="str">
        <f t="shared" si="19"/>
        <v/>
      </c>
      <c r="AN20" s="255" t="str">
        <f t="shared" si="20"/>
        <v/>
      </c>
      <c r="AO20" s="289"/>
      <c r="AP20" s="291"/>
      <c r="AU20" s="190" t="s">
        <v>137</v>
      </c>
    </row>
    <row r="21" spans="1:47">
      <c r="A21" s="141"/>
      <c r="B21" s="137"/>
      <c r="C21" s="137"/>
      <c r="D21" s="138"/>
      <c r="E21" s="138"/>
      <c r="F21" s="139"/>
      <c r="G21" s="140"/>
      <c r="H21" s="140"/>
      <c r="I21" s="140"/>
      <c r="J21" s="180"/>
      <c r="K21" s="140"/>
      <c r="L21" s="140"/>
      <c r="M21" s="181"/>
      <c r="N21" s="182"/>
      <c r="O21" s="183" t="str">
        <f t="shared" si="0"/>
        <v/>
      </c>
      <c r="P21" s="183" t="str">
        <f t="shared" si="1"/>
        <v/>
      </c>
      <c r="Q21" s="193" t="str">
        <f t="shared" si="2"/>
        <v/>
      </c>
      <c r="R21" s="194" t="str">
        <f t="shared" si="3"/>
        <v/>
      </c>
      <c r="S21" s="194" t="str">
        <f t="shared" si="4"/>
        <v/>
      </c>
      <c r="T21" s="194" t="str">
        <f t="shared" si="5"/>
        <v/>
      </c>
      <c r="U21" s="195" t="str">
        <f t="shared" si="6"/>
        <v/>
      </c>
      <c r="V21" s="196" t="str">
        <f t="shared" si="7"/>
        <v/>
      </c>
      <c r="W21" s="197" t="str">
        <f t="shared" si="8"/>
        <v/>
      </c>
      <c r="X21" s="198" t="str">
        <f t="shared" si="9"/>
        <v/>
      </c>
      <c r="Y21" s="218" t="str">
        <f t="shared" si="10"/>
        <v/>
      </c>
      <c r="Z21" s="219" t="str">
        <f t="shared" si="11"/>
        <v/>
      </c>
      <c r="AA21" s="220" t="str">
        <f t="shared" si="12"/>
        <v/>
      </c>
      <c r="AB21" s="221" t="str">
        <f t="shared" si="13"/>
        <v/>
      </c>
      <c r="AC21" s="222" t="str">
        <f t="shared" si="14"/>
        <v/>
      </c>
      <c r="AD21" s="226"/>
      <c r="AE21" s="225" t="str">
        <f t="shared" si="21"/>
        <v/>
      </c>
      <c r="AF21" s="227"/>
      <c r="AG21" s="260"/>
      <c r="AH21" s="260"/>
      <c r="AI21" s="256" t="str">
        <f t="shared" si="15"/>
        <v/>
      </c>
      <c r="AJ21" s="257" t="str">
        <f t="shared" si="16"/>
        <v/>
      </c>
      <c r="AK21" s="258" t="str">
        <f t="shared" si="17"/>
        <v/>
      </c>
      <c r="AL21" s="253" t="str">
        <f t="shared" si="18"/>
        <v/>
      </c>
      <c r="AM21" s="259" t="str">
        <f t="shared" si="19"/>
        <v/>
      </c>
      <c r="AN21" s="255" t="str">
        <f t="shared" si="20"/>
        <v/>
      </c>
      <c r="AO21" s="289"/>
      <c r="AP21" s="291"/>
      <c r="AU21" s="190" t="s">
        <v>138</v>
      </c>
    </row>
    <row r="22" spans="1:42">
      <c r="A22" s="141"/>
      <c r="B22" s="137"/>
      <c r="C22" s="137"/>
      <c r="D22" s="138"/>
      <c r="E22" s="138"/>
      <c r="F22" s="139"/>
      <c r="G22" s="140"/>
      <c r="H22" s="140"/>
      <c r="I22" s="140"/>
      <c r="J22" s="180"/>
      <c r="K22" s="140"/>
      <c r="L22" s="140"/>
      <c r="M22" s="181"/>
      <c r="N22" s="182"/>
      <c r="O22" s="183" t="str">
        <f t="shared" si="0"/>
        <v/>
      </c>
      <c r="P22" s="183" t="str">
        <f t="shared" si="1"/>
        <v/>
      </c>
      <c r="Q22" s="193" t="str">
        <f t="shared" si="2"/>
        <v/>
      </c>
      <c r="R22" s="194" t="str">
        <f t="shared" si="3"/>
        <v/>
      </c>
      <c r="S22" s="194" t="str">
        <f t="shared" si="4"/>
        <v/>
      </c>
      <c r="T22" s="194" t="str">
        <f t="shared" si="5"/>
        <v/>
      </c>
      <c r="U22" s="195" t="str">
        <f t="shared" si="6"/>
        <v/>
      </c>
      <c r="V22" s="196" t="str">
        <f t="shared" si="7"/>
        <v/>
      </c>
      <c r="W22" s="197" t="str">
        <f t="shared" si="8"/>
        <v/>
      </c>
      <c r="X22" s="198" t="str">
        <f t="shared" si="9"/>
        <v/>
      </c>
      <c r="Y22" s="218" t="str">
        <f t="shared" si="10"/>
        <v/>
      </c>
      <c r="Z22" s="219" t="str">
        <f t="shared" si="11"/>
        <v/>
      </c>
      <c r="AA22" s="220" t="str">
        <f t="shared" si="12"/>
        <v/>
      </c>
      <c r="AB22" s="221" t="str">
        <f t="shared" si="13"/>
        <v/>
      </c>
      <c r="AC22" s="222" t="str">
        <f t="shared" si="14"/>
        <v/>
      </c>
      <c r="AD22" s="226"/>
      <c r="AE22" s="225" t="str">
        <f t="shared" si="21"/>
        <v/>
      </c>
      <c r="AF22" s="227"/>
      <c r="AG22" s="260"/>
      <c r="AH22" s="260"/>
      <c r="AI22" s="256" t="str">
        <f t="shared" si="15"/>
        <v/>
      </c>
      <c r="AJ22" s="257" t="str">
        <f t="shared" si="16"/>
        <v/>
      </c>
      <c r="AK22" s="258" t="str">
        <f t="shared" si="17"/>
        <v/>
      </c>
      <c r="AL22" s="253" t="str">
        <f t="shared" si="18"/>
        <v/>
      </c>
      <c r="AM22" s="259" t="str">
        <f t="shared" si="19"/>
        <v/>
      </c>
      <c r="AN22" s="255" t="str">
        <f t="shared" si="20"/>
        <v/>
      </c>
      <c r="AO22" s="289"/>
      <c r="AP22" s="291"/>
    </row>
    <row r="23" spans="1:42">
      <c r="A23" s="141"/>
      <c r="B23" s="137"/>
      <c r="C23" s="137"/>
      <c r="D23" s="138"/>
      <c r="E23" s="138"/>
      <c r="F23" s="139"/>
      <c r="G23" s="140"/>
      <c r="H23" s="140"/>
      <c r="I23" s="140"/>
      <c r="J23" s="180"/>
      <c r="K23" s="140"/>
      <c r="L23" s="140"/>
      <c r="M23" s="181"/>
      <c r="N23" s="182"/>
      <c r="O23" s="183" t="str">
        <f t="shared" si="0"/>
        <v/>
      </c>
      <c r="P23" s="183" t="str">
        <f t="shared" si="1"/>
        <v/>
      </c>
      <c r="Q23" s="193" t="str">
        <f t="shared" si="2"/>
        <v/>
      </c>
      <c r="R23" s="194" t="str">
        <f t="shared" si="3"/>
        <v/>
      </c>
      <c r="S23" s="194" t="str">
        <f t="shared" si="4"/>
        <v/>
      </c>
      <c r="T23" s="194" t="str">
        <f t="shared" si="5"/>
        <v/>
      </c>
      <c r="U23" s="195" t="str">
        <f t="shared" si="6"/>
        <v/>
      </c>
      <c r="V23" s="196" t="str">
        <f t="shared" si="7"/>
        <v/>
      </c>
      <c r="W23" s="197" t="str">
        <f t="shared" si="8"/>
        <v/>
      </c>
      <c r="X23" s="198" t="str">
        <f t="shared" si="9"/>
        <v/>
      </c>
      <c r="Y23" s="218" t="str">
        <f t="shared" si="10"/>
        <v/>
      </c>
      <c r="Z23" s="219" t="str">
        <f t="shared" si="11"/>
        <v/>
      </c>
      <c r="AA23" s="220" t="str">
        <f t="shared" si="12"/>
        <v/>
      </c>
      <c r="AB23" s="221" t="str">
        <f t="shared" si="13"/>
        <v/>
      </c>
      <c r="AC23" s="222" t="str">
        <f t="shared" si="14"/>
        <v/>
      </c>
      <c r="AD23" s="226"/>
      <c r="AE23" s="225" t="str">
        <f t="shared" si="21"/>
        <v/>
      </c>
      <c r="AF23" s="227"/>
      <c r="AG23" s="260"/>
      <c r="AH23" s="260"/>
      <c r="AI23" s="256" t="str">
        <f t="shared" si="15"/>
        <v/>
      </c>
      <c r="AJ23" s="257" t="str">
        <f t="shared" si="16"/>
        <v/>
      </c>
      <c r="AK23" s="258" t="str">
        <f t="shared" si="17"/>
        <v/>
      </c>
      <c r="AL23" s="253" t="str">
        <f t="shared" si="18"/>
        <v/>
      </c>
      <c r="AM23" s="259" t="str">
        <f t="shared" si="19"/>
        <v/>
      </c>
      <c r="AN23" s="255" t="str">
        <f t="shared" si="20"/>
        <v/>
      </c>
      <c r="AO23" s="289"/>
      <c r="AP23" s="291"/>
    </row>
    <row r="24" spans="1:42">
      <c r="A24" s="141"/>
      <c r="B24" s="137"/>
      <c r="C24" s="137"/>
      <c r="D24" s="138"/>
      <c r="E24" s="138"/>
      <c r="F24" s="139"/>
      <c r="G24" s="140"/>
      <c r="H24" s="140"/>
      <c r="I24" s="140"/>
      <c r="J24" s="180"/>
      <c r="K24" s="140"/>
      <c r="L24" s="140"/>
      <c r="M24" s="181"/>
      <c r="N24" s="182"/>
      <c r="O24" s="183" t="str">
        <f t="shared" si="0"/>
        <v/>
      </c>
      <c r="P24" s="183" t="str">
        <f t="shared" si="1"/>
        <v/>
      </c>
      <c r="Q24" s="193" t="str">
        <f t="shared" si="2"/>
        <v/>
      </c>
      <c r="R24" s="194" t="str">
        <f t="shared" si="3"/>
        <v/>
      </c>
      <c r="S24" s="194" t="str">
        <f t="shared" si="4"/>
        <v/>
      </c>
      <c r="T24" s="194" t="str">
        <f t="shared" si="5"/>
        <v/>
      </c>
      <c r="U24" s="195" t="str">
        <f t="shared" si="6"/>
        <v/>
      </c>
      <c r="V24" s="196" t="str">
        <f t="shared" si="7"/>
        <v/>
      </c>
      <c r="W24" s="197" t="str">
        <f t="shared" si="8"/>
        <v/>
      </c>
      <c r="X24" s="198" t="str">
        <f t="shared" si="9"/>
        <v/>
      </c>
      <c r="Y24" s="218" t="str">
        <f t="shared" si="10"/>
        <v/>
      </c>
      <c r="Z24" s="219" t="str">
        <f t="shared" si="11"/>
        <v/>
      </c>
      <c r="AA24" s="220" t="str">
        <f t="shared" si="12"/>
        <v/>
      </c>
      <c r="AB24" s="221" t="str">
        <f t="shared" si="13"/>
        <v/>
      </c>
      <c r="AC24" s="222" t="str">
        <f t="shared" si="14"/>
        <v/>
      </c>
      <c r="AD24" s="226"/>
      <c r="AE24" s="225" t="str">
        <f t="shared" si="21"/>
        <v/>
      </c>
      <c r="AF24" s="227"/>
      <c r="AG24" s="260"/>
      <c r="AH24" s="260"/>
      <c r="AI24" s="256" t="str">
        <f t="shared" si="15"/>
        <v/>
      </c>
      <c r="AJ24" s="257" t="str">
        <f t="shared" si="16"/>
        <v/>
      </c>
      <c r="AK24" s="258" t="str">
        <f t="shared" si="17"/>
        <v/>
      </c>
      <c r="AL24" s="253" t="str">
        <f t="shared" si="18"/>
        <v/>
      </c>
      <c r="AM24" s="259" t="str">
        <f t="shared" si="19"/>
        <v/>
      </c>
      <c r="AN24" s="255" t="str">
        <f t="shared" si="20"/>
        <v/>
      </c>
      <c r="AO24" s="289"/>
      <c r="AP24" s="291"/>
    </row>
    <row r="25" spans="1:42">
      <c r="A25" s="141"/>
      <c r="B25" s="137"/>
      <c r="C25" s="137"/>
      <c r="D25" s="138"/>
      <c r="E25" s="138"/>
      <c r="F25" s="139"/>
      <c r="G25" s="140"/>
      <c r="H25" s="140"/>
      <c r="I25" s="140"/>
      <c r="J25" s="180"/>
      <c r="K25" s="140"/>
      <c r="L25" s="140"/>
      <c r="M25" s="181"/>
      <c r="N25" s="182"/>
      <c r="O25" s="183" t="str">
        <f t="shared" si="0"/>
        <v/>
      </c>
      <c r="P25" s="183" t="str">
        <f t="shared" si="1"/>
        <v/>
      </c>
      <c r="Q25" s="193" t="str">
        <f t="shared" si="2"/>
        <v/>
      </c>
      <c r="R25" s="194" t="str">
        <f t="shared" si="3"/>
        <v/>
      </c>
      <c r="S25" s="194" t="str">
        <f t="shared" si="4"/>
        <v/>
      </c>
      <c r="T25" s="194" t="str">
        <f t="shared" si="5"/>
        <v/>
      </c>
      <c r="U25" s="195" t="str">
        <f t="shared" si="6"/>
        <v/>
      </c>
      <c r="V25" s="196" t="str">
        <f t="shared" si="7"/>
        <v/>
      </c>
      <c r="W25" s="197" t="str">
        <f t="shared" si="8"/>
        <v/>
      </c>
      <c r="X25" s="198" t="str">
        <f t="shared" si="9"/>
        <v/>
      </c>
      <c r="Y25" s="218" t="str">
        <f t="shared" si="10"/>
        <v/>
      </c>
      <c r="Z25" s="219" t="str">
        <f t="shared" si="11"/>
        <v/>
      </c>
      <c r="AA25" s="220" t="str">
        <f t="shared" si="12"/>
        <v/>
      </c>
      <c r="AB25" s="221" t="str">
        <f t="shared" si="13"/>
        <v/>
      </c>
      <c r="AC25" s="222" t="str">
        <f t="shared" si="14"/>
        <v/>
      </c>
      <c r="AD25" s="226"/>
      <c r="AE25" s="225" t="str">
        <f t="shared" si="21"/>
        <v/>
      </c>
      <c r="AF25" s="227"/>
      <c r="AG25" s="260"/>
      <c r="AH25" s="260"/>
      <c r="AI25" s="256" t="str">
        <f t="shared" si="15"/>
        <v/>
      </c>
      <c r="AJ25" s="257" t="str">
        <f t="shared" si="16"/>
        <v/>
      </c>
      <c r="AK25" s="258" t="str">
        <f t="shared" si="17"/>
        <v/>
      </c>
      <c r="AL25" s="253" t="str">
        <f t="shared" si="18"/>
        <v/>
      </c>
      <c r="AM25" s="259" t="str">
        <f t="shared" si="19"/>
        <v/>
      </c>
      <c r="AN25" s="255" t="str">
        <f t="shared" si="20"/>
        <v/>
      </c>
      <c r="AO25" s="289"/>
      <c r="AP25" s="291"/>
    </row>
    <row r="26" spans="1:42">
      <c r="A26" s="141"/>
      <c r="B26" s="137"/>
      <c r="C26" s="137"/>
      <c r="D26" s="138"/>
      <c r="E26" s="138"/>
      <c r="F26" s="139"/>
      <c r="G26" s="140"/>
      <c r="H26" s="140"/>
      <c r="I26" s="140"/>
      <c r="J26" s="180"/>
      <c r="K26" s="140"/>
      <c r="L26" s="140"/>
      <c r="M26" s="181"/>
      <c r="N26" s="182"/>
      <c r="O26" s="183" t="str">
        <f t="shared" si="0"/>
        <v/>
      </c>
      <c r="P26" s="183" t="str">
        <f t="shared" si="1"/>
        <v/>
      </c>
      <c r="Q26" s="193" t="str">
        <f t="shared" si="2"/>
        <v/>
      </c>
      <c r="R26" s="194" t="str">
        <f t="shared" si="3"/>
        <v/>
      </c>
      <c r="S26" s="194" t="str">
        <f t="shared" si="4"/>
        <v/>
      </c>
      <c r="T26" s="194" t="str">
        <f t="shared" si="5"/>
        <v/>
      </c>
      <c r="U26" s="195" t="str">
        <f t="shared" si="6"/>
        <v/>
      </c>
      <c r="V26" s="196" t="str">
        <f t="shared" si="7"/>
        <v/>
      </c>
      <c r="W26" s="197" t="str">
        <f t="shared" si="8"/>
        <v/>
      </c>
      <c r="X26" s="198" t="str">
        <f t="shared" si="9"/>
        <v/>
      </c>
      <c r="Y26" s="218" t="str">
        <f t="shared" si="10"/>
        <v/>
      </c>
      <c r="Z26" s="219" t="str">
        <f t="shared" si="11"/>
        <v/>
      </c>
      <c r="AA26" s="220" t="str">
        <f t="shared" si="12"/>
        <v/>
      </c>
      <c r="AB26" s="221" t="str">
        <f t="shared" si="13"/>
        <v/>
      </c>
      <c r="AC26" s="222" t="str">
        <f t="shared" si="14"/>
        <v/>
      </c>
      <c r="AD26" s="226"/>
      <c r="AE26" s="225" t="str">
        <f t="shared" si="21"/>
        <v/>
      </c>
      <c r="AF26" s="227"/>
      <c r="AG26" s="260"/>
      <c r="AH26" s="260"/>
      <c r="AI26" s="256" t="str">
        <f t="shared" si="15"/>
        <v/>
      </c>
      <c r="AJ26" s="257" t="str">
        <f t="shared" si="16"/>
        <v/>
      </c>
      <c r="AK26" s="258" t="str">
        <f t="shared" si="17"/>
        <v/>
      </c>
      <c r="AL26" s="253" t="str">
        <f t="shared" si="18"/>
        <v/>
      </c>
      <c r="AM26" s="259" t="str">
        <f t="shared" si="19"/>
        <v/>
      </c>
      <c r="AN26" s="255" t="str">
        <f t="shared" si="20"/>
        <v/>
      </c>
      <c r="AO26" s="289"/>
      <c r="AP26" s="291"/>
    </row>
    <row r="27" spans="1:42">
      <c r="A27" s="141"/>
      <c r="B27" s="137"/>
      <c r="C27" s="137"/>
      <c r="D27" s="138"/>
      <c r="E27" s="138"/>
      <c r="F27" s="139"/>
      <c r="G27" s="140"/>
      <c r="H27" s="140"/>
      <c r="I27" s="140"/>
      <c r="J27" s="180"/>
      <c r="K27" s="140"/>
      <c r="L27" s="140"/>
      <c r="M27" s="181"/>
      <c r="N27" s="182"/>
      <c r="O27" s="183" t="str">
        <f t="shared" si="0"/>
        <v/>
      </c>
      <c r="P27" s="183" t="str">
        <f t="shared" si="1"/>
        <v/>
      </c>
      <c r="Q27" s="193" t="str">
        <f t="shared" si="2"/>
        <v/>
      </c>
      <c r="R27" s="194" t="str">
        <f t="shared" si="3"/>
        <v/>
      </c>
      <c r="S27" s="194" t="str">
        <f t="shared" si="4"/>
        <v/>
      </c>
      <c r="T27" s="194" t="str">
        <f t="shared" si="5"/>
        <v/>
      </c>
      <c r="U27" s="195" t="str">
        <f t="shared" si="6"/>
        <v/>
      </c>
      <c r="V27" s="196" t="str">
        <f t="shared" si="7"/>
        <v/>
      </c>
      <c r="W27" s="197" t="str">
        <f t="shared" si="8"/>
        <v/>
      </c>
      <c r="X27" s="198" t="str">
        <f t="shared" si="9"/>
        <v/>
      </c>
      <c r="Y27" s="218" t="str">
        <f t="shared" si="10"/>
        <v/>
      </c>
      <c r="Z27" s="219" t="str">
        <f t="shared" si="11"/>
        <v/>
      </c>
      <c r="AA27" s="220" t="str">
        <f t="shared" si="12"/>
        <v/>
      </c>
      <c r="AB27" s="221" t="str">
        <f t="shared" si="13"/>
        <v/>
      </c>
      <c r="AC27" s="222" t="str">
        <f t="shared" si="14"/>
        <v/>
      </c>
      <c r="AD27" s="226"/>
      <c r="AE27" s="225" t="str">
        <f t="shared" si="21"/>
        <v/>
      </c>
      <c r="AF27" s="227"/>
      <c r="AG27" s="260"/>
      <c r="AH27" s="260"/>
      <c r="AI27" s="256" t="str">
        <f t="shared" si="15"/>
        <v/>
      </c>
      <c r="AJ27" s="257" t="str">
        <f t="shared" si="16"/>
        <v/>
      </c>
      <c r="AK27" s="258" t="str">
        <f t="shared" si="17"/>
        <v/>
      </c>
      <c r="AL27" s="253" t="str">
        <f t="shared" si="18"/>
        <v/>
      </c>
      <c r="AM27" s="259" t="str">
        <f t="shared" si="19"/>
        <v/>
      </c>
      <c r="AN27" s="255" t="str">
        <f t="shared" si="20"/>
        <v/>
      </c>
      <c r="AO27" s="289"/>
      <c r="AP27" s="291"/>
    </row>
    <row r="28" spans="1:42">
      <c r="A28" s="141"/>
      <c r="B28" s="137"/>
      <c r="C28" s="137"/>
      <c r="D28" s="138"/>
      <c r="E28" s="138"/>
      <c r="F28" s="139"/>
      <c r="G28" s="140"/>
      <c r="H28" s="140"/>
      <c r="I28" s="140"/>
      <c r="J28" s="180"/>
      <c r="K28" s="140"/>
      <c r="L28" s="140"/>
      <c r="M28" s="181"/>
      <c r="N28" s="182"/>
      <c r="O28" s="183" t="str">
        <f t="shared" si="0"/>
        <v/>
      </c>
      <c r="P28" s="183" t="str">
        <f t="shared" si="1"/>
        <v/>
      </c>
      <c r="Q28" s="193" t="str">
        <f t="shared" si="2"/>
        <v/>
      </c>
      <c r="R28" s="194" t="str">
        <f t="shared" si="3"/>
        <v/>
      </c>
      <c r="S28" s="194" t="str">
        <f t="shared" si="4"/>
        <v/>
      </c>
      <c r="T28" s="194" t="str">
        <f t="shared" si="5"/>
        <v/>
      </c>
      <c r="U28" s="195" t="str">
        <f t="shared" si="6"/>
        <v/>
      </c>
      <c r="V28" s="196" t="str">
        <f t="shared" si="7"/>
        <v/>
      </c>
      <c r="W28" s="197" t="str">
        <f t="shared" si="8"/>
        <v/>
      </c>
      <c r="X28" s="198" t="str">
        <f t="shared" si="9"/>
        <v/>
      </c>
      <c r="Y28" s="218" t="str">
        <f t="shared" si="10"/>
        <v/>
      </c>
      <c r="Z28" s="219" t="str">
        <f t="shared" si="11"/>
        <v/>
      </c>
      <c r="AA28" s="220" t="str">
        <f t="shared" si="12"/>
        <v/>
      </c>
      <c r="AB28" s="221" t="str">
        <f t="shared" si="13"/>
        <v/>
      </c>
      <c r="AC28" s="222" t="str">
        <f t="shared" si="14"/>
        <v/>
      </c>
      <c r="AD28" s="226"/>
      <c r="AE28" s="225" t="str">
        <f t="shared" si="21"/>
        <v/>
      </c>
      <c r="AF28" s="227"/>
      <c r="AG28" s="260"/>
      <c r="AH28" s="260"/>
      <c r="AI28" s="256" t="str">
        <f t="shared" si="15"/>
        <v/>
      </c>
      <c r="AJ28" s="257" t="str">
        <f t="shared" si="16"/>
        <v/>
      </c>
      <c r="AK28" s="258" t="str">
        <f t="shared" si="17"/>
        <v/>
      </c>
      <c r="AL28" s="253" t="str">
        <f t="shared" si="18"/>
        <v/>
      </c>
      <c r="AM28" s="259" t="str">
        <f t="shared" si="19"/>
        <v/>
      </c>
      <c r="AN28" s="255" t="str">
        <f t="shared" si="20"/>
        <v/>
      </c>
      <c r="AO28" s="289"/>
      <c r="AP28" s="291"/>
    </row>
    <row r="29" spans="1:42">
      <c r="A29" s="141"/>
      <c r="B29" s="137"/>
      <c r="C29" s="137"/>
      <c r="D29" s="138"/>
      <c r="E29" s="138"/>
      <c r="F29" s="139"/>
      <c r="G29" s="140"/>
      <c r="H29" s="140"/>
      <c r="I29" s="140"/>
      <c r="J29" s="180"/>
      <c r="K29" s="140"/>
      <c r="L29" s="140"/>
      <c r="M29" s="181"/>
      <c r="N29" s="182"/>
      <c r="O29" s="183" t="str">
        <f t="shared" si="0"/>
        <v/>
      </c>
      <c r="P29" s="183" t="str">
        <f t="shared" si="1"/>
        <v/>
      </c>
      <c r="Q29" s="193" t="str">
        <f t="shared" si="2"/>
        <v/>
      </c>
      <c r="R29" s="194" t="str">
        <f t="shared" si="3"/>
        <v/>
      </c>
      <c r="S29" s="194" t="str">
        <f t="shared" si="4"/>
        <v/>
      </c>
      <c r="T29" s="194" t="str">
        <f t="shared" si="5"/>
        <v/>
      </c>
      <c r="U29" s="195" t="str">
        <f t="shared" si="6"/>
        <v/>
      </c>
      <c r="V29" s="196" t="str">
        <f t="shared" si="7"/>
        <v/>
      </c>
      <c r="W29" s="197" t="str">
        <f t="shared" si="8"/>
        <v/>
      </c>
      <c r="X29" s="198" t="str">
        <f t="shared" si="9"/>
        <v/>
      </c>
      <c r="Y29" s="218" t="str">
        <f t="shared" si="10"/>
        <v/>
      </c>
      <c r="Z29" s="219" t="str">
        <f t="shared" si="11"/>
        <v/>
      </c>
      <c r="AA29" s="220" t="str">
        <f t="shared" si="12"/>
        <v/>
      </c>
      <c r="AB29" s="221" t="str">
        <f t="shared" si="13"/>
        <v/>
      </c>
      <c r="AC29" s="222" t="str">
        <f t="shared" si="14"/>
        <v/>
      </c>
      <c r="AD29" s="226"/>
      <c r="AE29" s="225" t="str">
        <f t="shared" si="21"/>
        <v/>
      </c>
      <c r="AF29" s="227"/>
      <c r="AG29" s="260"/>
      <c r="AH29" s="260"/>
      <c r="AI29" s="256" t="str">
        <f t="shared" si="15"/>
        <v/>
      </c>
      <c r="AJ29" s="257" t="str">
        <f t="shared" si="16"/>
        <v/>
      </c>
      <c r="AK29" s="258" t="str">
        <f t="shared" si="17"/>
        <v/>
      </c>
      <c r="AL29" s="253" t="str">
        <f t="shared" si="18"/>
        <v/>
      </c>
      <c r="AM29" s="259" t="str">
        <f t="shared" si="19"/>
        <v/>
      </c>
      <c r="AN29" s="255" t="str">
        <f t="shared" si="20"/>
        <v/>
      </c>
      <c r="AO29" s="289"/>
      <c r="AP29" s="291"/>
    </row>
    <row r="30" spans="1:42">
      <c r="A30" s="141"/>
      <c r="B30" s="137"/>
      <c r="C30" s="137"/>
      <c r="D30" s="138"/>
      <c r="E30" s="138"/>
      <c r="F30" s="139"/>
      <c r="G30" s="140"/>
      <c r="H30" s="140"/>
      <c r="I30" s="140"/>
      <c r="J30" s="180"/>
      <c r="K30" s="140"/>
      <c r="L30" s="140"/>
      <c r="M30" s="181"/>
      <c r="N30" s="182"/>
      <c r="O30" s="183" t="str">
        <f t="shared" si="0"/>
        <v/>
      </c>
      <c r="P30" s="183" t="str">
        <f t="shared" si="1"/>
        <v/>
      </c>
      <c r="Q30" s="193" t="str">
        <f t="shared" si="2"/>
        <v/>
      </c>
      <c r="R30" s="194" t="str">
        <f t="shared" si="3"/>
        <v/>
      </c>
      <c r="S30" s="194" t="str">
        <f t="shared" si="4"/>
        <v/>
      </c>
      <c r="T30" s="194" t="str">
        <f t="shared" si="5"/>
        <v/>
      </c>
      <c r="U30" s="195" t="str">
        <f t="shared" si="6"/>
        <v/>
      </c>
      <c r="V30" s="196" t="str">
        <f t="shared" si="7"/>
        <v/>
      </c>
      <c r="W30" s="197" t="str">
        <f t="shared" si="8"/>
        <v/>
      </c>
      <c r="X30" s="198" t="str">
        <f t="shared" si="9"/>
        <v/>
      </c>
      <c r="Y30" s="218" t="str">
        <f t="shared" si="10"/>
        <v/>
      </c>
      <c r="Z30" s="219" t="str">
        <f t="shared" si="11"/>
        <v/>
      </c>
      <c r="AA30" s="220" t="str">
        <f t="shared" si="12"/>
        <v/>
      </c>
      <c r="AB30" s="221" t="str">
        <f t="shared" si="13"/>
        <v/>
      </c>
      <c r="AC30" s="222" t="str">
        <f t="shared" si="14"/>
        <v/>
      </c>
      <c r="AD30" s="226"/>
      <c r="AE30" s="225" t="str">
        <f t="shared" si="21"/>
        <v/>
      </c>
      <c r="AF30" s="227"/>
      <c r="AG30" s="260"/>
      <c r="AH30" s="260"/>
      <c r="AI30" s="256" t="str">
        <f t="shared" si="15"/>
        <v/>
      </c>
      <c r="AJ30" s="257" t="str">
        <f t="shared" si="16"/>
        <v/>
      </c>
      <c r="AK30" s="258" t="str">
        <f t="shared" si="17"/>
        <v/>
      </c>
      <c r="AL30" s="253" t="str">
        <f t="shared" si="18"/>
        <v/>
      </c>
      <c r="AM30" s="259" t="str">
        <f t="shared" si="19"/>
        <v/>
      </c>
      <c r="AN30" s="255" t="str">
        <f t="shared" si="20"/>
        <v/>
      </c>
      <c r="AO30" s="289"/>
      <c r="AP30" s="291"/>
    </row>
    <row r="31" spans="1:42">
      <c r="A31" s="141"/>
      <c r="B31" s="137"/>
      <c r="C31" s="137"/>
      <c r="D31" s="138"/>
      <c r="E31" s="138"/>
      <c r="F31" s="139"/>
      <c r="G31" s="140"/>
      <c r="H31" s="140"/>
      <c r="I31" s="140"/>
      <c r="J31" s="180"/>
      <c r="K31" s="140"/>
      <c r="L31" s="140"/>
      <c r="M31" s="181"/>
      <c r="N31" s="182"/>
      <c r="O31" s="183" t="str">
        <f t="shared" si="0"/>
        <v/>
      </c>
      <c r="P31" s="183" t="str">
        <f t="shared" si="1"/>
        <v/>
      </c>
      <c r="Q31" s="193" t="str">
        <f t="shared" si="2"/>
        <v/>
      </c>
      <c r="R31" s="194" t="str">
        <f t="shared" si="3"/>
        <v/>
      </c>
      <c r="S31" s="194" t="str">
        <f t="shared" si="4"/>
        <v/>
      </c>
      <c r="T31" s="194" t="str">
        <f t="shared" si="5"/>
        <v/>
      </c>
      <c r="U31" s="195" t="str">
        <f t="shared" si="6"/>
        <v/>
      </c>
      <c r="V31" s="196" t="str">
        <f t="shared" si="7"/>
        <v/>
      </c>
      <c r="W31" s="197" t="str">
        <f t="shared" si="8"/>
        <v/>
      </c>
      <c r="X31" s="198" t="str">
        <f t="shared" si="9"/>
        <v/>
      </c>
      <c r="Y31" s="218" t="str">
        <f t="shared" si="10"/>
        <v/>
      </c>
      <c r="Z31" s="219" t="str">
        <f t="shared" si="11"/>
        <v/>
      </c>
      <c r="AA31" s="220" t="str">
        <f t="shared" si="12"/>
        <v/>
      </c>
      <c r="AB31" s="221" t="str">
        <f t="shared" si="13"/>
        <v/>
      </c>
      <c r="AC31" s="222" t="str">
        <f t="shared" si="14"/>
        <v/>
      </c>
      <c r="AD31" s="226"/>
      <c r="AE31" s="225" t="str">
        <f t="shared" si="21"/>
        <v/>
      </c>
      <c r="AF31" s="227"/>
      <c r="AG31" s="260"/>
      <c r="AH31" s="260"/>
      <c r="AI31" s="256" t="str">
        <f t="shared" si="15"/>
        <v/>
      </c>
      <c r="AJ31" s="257" t="str">
        <f t="shared" si="16"/>
        <v/>
      </c>
      <c r="AK31" s="258" t="str">
        <f t="shared" si="17"/>
        <v/>
      </c>
      <c r="AL31" s="253" t="str">
        <f t="shared" si="18"/>
        <v/>
      </c>
      <c r="AM31" s="259" t="str">
        <f t="shared" si="19"/>
        <v/>
      </c>
      <c r="AN31" s="255" t="str">
        <f t="shared" si="20"/>
        <v/>
      </c>
      <c r="AO31" s="289"/>
      <c r="AP31" s="291"/>
    </row>
    <row r="32" spans="1:42">
      <c r="A32" s="141"/>
      <c r="B32" s="137"/>
      <c r="C32" s="137"/>
      <c r="D32" s="138"/>
      <c r="E32" s="138"/>
      <c r="F32" s="139"/>
      <c r="G32" s="140"/>
      <c r="H32" s="140"/>
      <c r="I32" s="140"/>
      <c r="J32" s="180"/>
      <c r="K32" s="140"/>
      <c r="L32" s="140"/>
      <c r="M32" s="181"/>
      <c r="N32" s="182"/>
      <c r="O32" s="183" t="str">
        <f t="shared" si="0"/>
        <v/>
      </c>
      <c r="P32" s="183" t="str">
        <f t="shared" si="1"/>
        <v/>
      </c>
      <c r="Q32" s="193" t="str">
        <f t="shared" si="2"/>
        <v/>
      </c>
      <c r="R32" s="194" t="str">
        <f t="shared" si="3"/>
        <v/>
      </c>
      <c r="S32" s="194" t="str">
        <f t="shared" si="4"/>
        <v/>
      </c>
      <c r="T32" s="194" t="str">
        <f t="shared" si="5"/>
        <v/>
      </c>
      <c r="U32" s="195" t="str">
        <f t="shared" si="6"/>
        <v/>
      </c>
      <c r="V32" s="196" t="str">
        <f t="shared" si="7"/>
        <v/>
      </c>
      <c r="W32" s="197" t="str">
        <f t="shared" si="8"/>
        <v/>
      </c>
      <c r="X32" s="198" t="str">
        <f t="shared" si="9"/>
        <v/>
      </c>
      <c r="Y32" s="218" t="str">
        <f t="shared" si="10"/>
        <v/>
      </c>
      <c r="Z32" s="219" t="str">
        <f t="shared" si="11"/>
        <v/>
      </c>
      <c r="AA32" s="220" t="str">
        <f t="shared" si="12"/>
        <v/>
      </c>
      <c r="AB32" s="221" t="str">
        <f t="shared" si="13"/>
        <v/>
      </c>
      <c r="AC32" s="222" t="str">
        <f t="shared" si="14"/>
        <v/>
      </c>
      <c r="AD32" s="226"/>
      <c r="AE32" s="225" t="str">
        <f t="shared" si="21"/>
        <v/>
      </c>
      <c r="AF32" s="227"/>
      <c r="AG32" s="260"/>
      <c r="AH32" s="260"/>
      <c r="AI32" s="256" t="str">
        <f t="shared" si="15"/>
        <v/>
      </c>
      <c r="AJ32" s="257" t="str">
        <f t="shared" si="16"/>
        <v/>
      </c>
      <c r="AK32" s="258" t="str">
        <f t="shared" si="17"/>
        <v/>
      </c>
      <c r="AL32" s="253" t="str">
        <f t="shared" si="18"/>
        <v/>
      </c>
      <c r="AM32" s="259" t="str">
        <f t="shared" si="19"/>
        <v/>
      </c>
      <c r="AN32" s="255" t="str">
        <f t="shared" si="20"/>
        <v/>
      </c>
      <c r="AO32" s="289"/>
      <c r="AP32" s="291"/>
    </row>
    <row r="33" spans="1:42">
      <c r="A33" s="141"/>
      <c r="B33" s="137"/>
      <c r="C33" s="137"/>
      <c r="D33" s="138"/>
      <c r="E33" s="138"/>
      <c r="F33" s="139"/>
      <c r="G33" s="140"/>
      <c r="H33" s="140"/>
      <c r="I33" s="140"/>
      <c r="J33" s="180"/>
      <c r="K33" s="140"/>
      <c r="L33" s="140"/>
      <c r="M33" s="181"/>
      <c r="N33" s="182"/>
      <c r="O33" s="183" t="str">
        <f t="shared" si="0"/>
        <v/>
      </c>
      <c r="P33" s="183" t="str">
        <f t="shared" si="1"/>
        <v/>
      </c>
      <c r="Q33" s="193" t="str">
        <f t="shared" si="2"/>
        <v/>
      </c>
      <c r="R33" s="194" t="str">
        <f t="shared" si="3"/>
        <v/>
      </c>
      <c r="S33" s="194" t="str">
        <f t="shared" si="4"/>
        <v/>
      </c>
      <c r="T33" s="194" t="str">
        <f t="shared" si="5"/>
        <v/>
      </c>
      <c r="U33" s="195" t="str">
        <f t="shared" si="6"/>
        <v/>
      </c>
      <c r="V33" s="196" t="str">
        <f t="shared" si="7"/>
        <v/>
      </c>
      <c r="W33" s="197" t="str">
        <f t="shared" si="8"/>
        <v/>
      </c>
      <c r="X33" s="198" t="str">
        <f t="shared" si="9"/>
        <v/>
      </c>
      <c r="Y33" s="218" t="str">
        <f t="shared" si="10"/>
        <v/>
      </c>
      <c r="Z33" s="219" t="str">
        <f t="shared" si="11"/>
        <v/>
      </c>
      <c r="AA33" s="220" t="str">
        <f t="shared" si="12"/>
        <v/>
      </c>
      <c r="AB33" s="221" t="str">
        <f t="shared" si="13"/>
        <v/>
      </c>
      <c r="AC33" s="222" t="str">
        <f t="shared" si="14"/>
        <v/>
      </c>
      <c r="AD33" s="226"/>
      <c r="AE33" s="225" t="str">
        <f t="shared" si="21"/>
        <v/>
      </c>
      <c r="AF33" s="227"/>
      <c r="AG33" s="260"/>
      <c r="AH33" s="260"/>
      <c r="AI33" s="256" t="str">
        <f t="shared" si="15"/>
        <v/>
      </c>
      <c r="AJ33" s="257" t="str">
        <f t="shared" si="16"/>
        <v/>
      </c>
      <c r="AK33" s="258" t="str">
        <f t="shared" si="17"/>
        <v/>
      </c>
      <c r="AL33" s="253" t="str">
        <f t="shared" si="18"/>
        <v/>
      </c>
      <c r="AM33" s="259" t="str">
        <f t="shared" si="19"/>
        <v/>
      </c>
      <c r="AN33" s="255" t="str">
        <f t="shared" si="20"/>
        <v/>
      </c>
      <c r="AO33" s="289"/>
      <c r="AP33" s="291"/>
    </row>
    <row r="34" spans="1:42">
      <c r="A34" s="141"/>
      <c r="B34" s="137"/>
      <c r="C34" s="137"/>
      <c r="D34" s="138"/>
      <c r="E34" s="138"/>
      <c r="F34" s="139"/>
      <c r="G34" s="140"/>
      <c r="H34" s="140"/>
      <c r="I34" s="140"/>
      <c r="J34" s="180"/>
      <c r="K34" s="140"/>
      <c r="L34" s="140"/>
      <c r="M34" s="181"/>
      <c r="N34" s="182"/>
      <c r="O34" s="183" t="str">
        <f t="shared" si="0"/>
        <v/>
      </c>
      <c r="P34" s="183" t="str">
        <f t="shared" si="1"/>
        <v/>
      </c>
      <c r="Q34" s="193" t="str">
        <f t="shared" si="2"/>
        <v/>
      </c>
      <c r="R34" s="194" t="str">
        <f t="shared" si="3"/>
        <v/>
      </c>
      <c r="S34" s="194" t="str">
        <f t="shared" si="4"/>
        <v/>
      </c>
      <c r="T34" s="194" t="str">
        <f t="shared" si="5"/>
        <v/>
      </c>
      <c r="U34" s="195" t="str">
        <f t="shared" si="6"/>
        <v/>
      </c>
      <c r="V34" s="196" t="str">
        <f t="shared" si="7"/>
        <v/>
      </c>
      <c r="W34" s="197" t="str">
        <f t="shared" si="8"/>
        <v/>
      </c>
      <c r="X34" s="198" t="str">
        <f t="shared" si="9"/>
        <v/>
      </c>
      <c r="Y34" s="218" t="str">
        <f t="shared" si="10"/>
        <v/>
      </c>
      <c r="Z34" s="219" t="str">
        <f t="shared" si="11"/>
        <v/>
      </c>
      <c r="AA34" s="220" t="str">
        <f t="shared" si="12"/>
        <v/>
      </c>
      <c r="AB34" s="221" t="str">
        <f t="shared" si="13"/>
        <v/>
      </c>
      <c r="AC34" s="222" t="str">
        <f t="shared" si="14"/>
        <v/>
      </c>
      <c r="AD34" s="226"/>
      <c r="AE34" s="225" t="str">
        <f t="shared" si="21"/>
        <v/>
      </c>
      <c r="AF34" s="227"/>
      <c r="AG34" s="260"/>
      <c r="AH34" s="260"/>
      <c r="AI34" s="256" t="str">
        <f t="shared" si="15"/>
        <v/>
      </c>
      <c r="AJ34" s="257" t="str">
        <f t="shared" si="16"/>
        <v/>
      </c>
      <c r="AK34" s="258" t="str">
        <f t="shared" si="17"/>
        <v/>
      </c>
      <c r="AL34" s="253" t="str">
        <f t="shared" si="18"/>
        <v/>
      </c>
      <c r="AM34" s="259" t="str">
        <f t="shared" si="19"/>
        <v/>
      </c>
      <c r="AN34" s="255" t="str">
        <f t="shared" si="20"/>
        <v/>
      </c>
      <c r="AO34" s="289"/>
      <c r="AP34" s="291"/>
    </row>
    <row r="35" spans="1:42">
      <c r="A35" s="141"/>
      <c r="B35" s="137"/>
      <c r="C35" s="137"/>
      <c r="D35" s="138"/>
      <c r="E35" s="138"/>
      <c r="F35" s="139"/>
      <c r="G35" s="140"/>
      <c r="H35" s="140"/>
      <c r="I35" s="140"/>
      <c r="J35" s="180"/>
      <c r="K35" s="140"/>
      <c r="L35" s="140"/>
      <c r="M35" s="181"/>
      <c r="N35" s="182"/>
      <c r="O35" s="183" t="str">
        <f t="shared" si="0"/>
        <v/>
      </c>
      <c r="P35" s="183" t="str">
        <f t="shared" si="1"/>
        <v/>
      </c>
      <c r="Q35" s="193" t="str">
        <f t="shared" si="2"/>
        <v/>
      </c>
      <c r="R35" s="194" t="str">
        <f t="shared" si="3"/>
        <v/>
      </c>
      <c r="S35" s="194" t="str">
        <f t="shared" si="4"/>
        <v/>
      </c>
      <c r="T35" s="194" t="str">
        <f t="shared" si="5"/>
        <v/>
      </c>
      <c r="U35" s="195" t="str">
        <f t="shared" si="6"/>
        <v/>
      </c>
      <c r="V35" s="196" t="str">
        <f t="shared" si="7"/>
        <v/>
      </c>
      <c r="W35" s="197" t="str">
        <f t="shared" si="8"/>
        <v/>
      </c>
      <c r="X35" s="198" t="str">
        <f t="shared" si="9"/>
        <v/>
      </c>
      <c r="Y35" s="218" t="str">
        <f t="shared" si="10"/>
        <v/>
      </c>
      <c r="Z35" s="219" t="str">
        <f t="shared" si="11"/>
        <v/>
      </c>
      <c r="AA35" s="220" t="str">
        <f t="shared" si="12"/>
        <v/>
      </c>
      <c r="AB35" s="221" t="str">
        <f t="shared" si="13"/>
        <v/>
      </c>
      <c r="AC35" s="222" t="str">
        <f t="shared" si="14"/>
        <v/>
      </c>
      <c r="AD35" s="226"/>
      <c r="AE35" s="225" t="str">
        <f t="shared" si="21"/>
        <v/>
      </c>
      <c r="AF35" s="227"/>
      <c r="AG35" s="260"/>
      <c r="AH35" s="260"/>
      <c r="AI35" s="256" t="str">
        <f t="shared" si="15"/>
        <v/>
      </c>
      <c r="AJ35" s="257" t="str">
        <f t="shared" si="16"/>
        <v/>
      </c>
      <c r="AK35" s="258" t="str">
        <f t="shared" si="17"/>
        <v/>
      </c>
      <c r="AL35" s="253" t="str">
        <f t="shared" si="18"/>
        <v/>
      </c>
      <c r="AM35" s="259" t="str">
        <f t="shared" si="19"/>
        <v/>
      </c>
      <c r="AN35" s="255" t="str">
        <f t="shared" si="20"/>
        <v/>
      </c>
      <c r="AO35" s="289"/>
      <c r="AP35" s="291"/>
    </row>
    <row r="36" spans="1:42">
      <c r="A36" s="141"/>
      <c r="B36" s="137"/>
      <c r="C36" s="137"/>
      <c r="D36" s="138"/>
      <c r="E36" s="138"/>
      <c r="F36" s="139"/>
      <c r="G36" s="140"/>
      <c r="H36" s="140"/>
      <c r="I36" s="140"/>
      <c r="J36" s="180"/>
      <c r="K36" s="140"/>
      <c r="L36" s="140"/>
      <c r="M36" s="181"/>
      <c r="N36" s="182"/>
      <c r="O36" s="183" t="str">
        <f t="shared" si="0"/>
        <v/>
      </c>
      <c r="P36" s="183" t="str">
        <f t="shared" si="1"/>
        <v/>
      </c>
      <c r="Q36" s="193" t="str">
        <f t="shared" si="2"/>
        <v/>
      </c>
      <c r="R36" s="194" t="str">
        <f t="shared" si="3"/>
        <v/>
      </c>
      <c r="S36" s="194" t="str">
        <f t="shared" si="4"/>
        <v/>
      </c>
      <c r="T36" s="194" t="str">
        <f t="shared" si="5"/>
        <v/>
      </c>
      <c r="U36" s="195" t="str">
        <f t="shared" si="6"/>
        <v/>
      </c>
      <c r="V36" s="196" t="str">
        <f t="shared" si="7"/>
        <v/>
      </c>
      <c r="W36" s="197" t="str">
        <f t="shared" si="8"/>
        <v/>
      </c>
      <c r="X36" s="198" t="str">
        <f t="shared" si="9"/>
        <v/>
      </c>
      <c r="Y36" s="218" t="str">
        <f t="shared" si="10"/>
        <v/>
      </c>
      <c r="Z36" s="219" t="str">
        <f t="shared" si="11"/>
        <v/>
      </c>
      <c r="AA36" s="220" t="str">
        <f t="shared" si="12"/>
        <v/>
      </c>
      <c r="AB36" s="221" t="str">
        <f t="shared" si="13"/>
        <v/>
      </c>
      <c r="AC36" s="222" t="str">
        <f t="shared" si="14"/>
        <v/>
      </c>
      <c r="AD36" s="226"/>
      <c r="AE36" s="225" t="str">
        <f t="shared" si="21"/>
        <v/>
      </c>
      <c r="AF36" s="227"/>
      <c r="AG36" s="260"/>
      <c r="AH36" s="260"/>
      <c r="AI36" s="256" t="str">
        <f t="shared" si="15"/>
        <v/>
      </c>
      <c r="AJ36" s="257" t="str">
        <f t="shared" si="16"/>
        <v/>
      </c>
      <c r="AK36" s="258" t="str">
        <f t="shared" si="17"/>
        <v/>
      </c>
      <c r="AL36" s="253" t="str">
        <f t="shared" si="18"/>
        <v/>
      </c>
      <c r="AM36" s="259" t="str">
        <f t="shared" si="19"/>
        <v/>
      </c>
      <c r="AN36" s="255" t="str">
        <f t="shared" si="20"/>
        <v/>
      </c>
      <c r="AO36" s="289"/>
      <c r="AP36" s="291"/>
    </row>
    <row r="37" spans="1:42">
      <c r="A37" s="141"/>
      <c r="B37" s="137"/>
      <c r="C37" s="137"/>
      <c r="D37" s="138"/>
      <c r="E37" s="138"/>
      <c r="F37" s="139"/>
      <c r="G37" s="140"/>
      <c r="H37" s="140"/>
      <c r="I37" s="140"/>
      <c r="J37" s="180"/>
      <c r="K37" s="140"/>
      <c r="L37" s="140"/>
      <c r="M37" s="181"/>
      <c r="N37" s="182"/>
      <c r="O37" s="183" t="str">
        <f t="shared" si="0"/>
        <v/>
      </c>
      <c r="P37" s="183" t="str">
        <f t="shared" si="1"/>
        <v/>
      </c>
      <c r="Q37" s="193" t="str">
        <f t="shared" si="2"/>
        <v/>
      </c>
      <c r="R37" s="194" t="str">
        <f t="shared" si="3"/>
        <v/>
      </c>
      <c r="S37" s="194" t="str">
        <f t="shared" si="4"/>
        <v/>
      </c>
      <c r="T37" s="194" t="str">
        <f t="shared" si="5"/>
        <v/>
      </c>
      <c r="U37" s="195" t="str">
        <f t="shared" si="6"/>
        <v/>
      </c>
      <c r="V37" s="196" t="str">
        <f t="shared" si="7"/>
        <v/>
      </c>
      <c r="W37" s="197" t="str">
        <f t="shared" si="8"/>
        <v/>
      </c>
      <c r="X37" s="198" t="str">
        <f t="shared" si="9"/>
        <v/>
      </c>
      <c r="Y37" s="218" t="str">
        <f t="shared" si="10"/>
        <v/>
      </c>
      <c r="Z37" s="219" t="str">
        <f t="shared" si="11"/>
        <v/>
      </c>
      <c r="AA37" s="220" t="str">
        <f t="shared" si="12"/>
        <v/>
      </c>
      <c r="AB37" s="221" t="str">
        <f t="shared" si="13"/>
        <v/>
      </c>
      <c r="AC37" s="222" t="str">
        <f t="shared" si="14"/>
        <v/>
      </c>
      <c r="AD37" s="226"/>
      <c r="AE37" s="225" t="str">
        <f t="shared" si="21"/>
        <v/>
      </c>
      <c r="AF37" s="227"/>
      <c r="AG37" s="260"/>
      <c r="AH37" s="260"/>
      <c r="AI37" s="256" t="str">
        <f t="shared" si="15"/>
        <v/>
      </c>
      <c r="AJ37" s="257" t="str">
        <f t="shared" si="16"/>
        <v/>
      </c>
      <c r="AK37" s="258" t="str">
        <f t="shared" si="17"/>
        <v/>
      </c>
      <c r="AL37" s="253" t="str">
        <f t="shared" si="18"/>
        <v/>
      </c>
      <c r="AM37" s="259" t="str">
        <f t="shared" si="19"/>
        <v/>
      </c>
      <c r="AN37" s="255" t="str">
        <f t="shared" si="20"/>
        <v/>
      </c>
      <c r="AO37" s="289"/>
      <c r="AP37" s="291"/>
    </row>
    <row r="38" spans="1:42">
      <c r="A38" s="141"/>
      <c r="B38" s="137"/>
      <c r="C38" s="137"/>
      <c r="D38" s="138"/>
      <c r="E38" s="138"/>
      <c r="F38" s="139"/>
      <c r="G38" s="140"/>
      <c r="H38" s="140"/>
      <c r="I38" s="140"/>
      <c r="J38" s="180"/>
      <c r="K38" s="140"/>
      <c r="L38" s="140"/>
      <c r="M38" s="181"/>
      <c r="N38" s="182"/>
      <c r="O38" s="183" t="str">
        <f t="shared" si="0"/>
        <v/>
      </c>
      <c r="P38" s="183" t="str">
        <f t="shared" si="1"/>
        <v/>
      </c>
      <c r="Q38" s="193" t="str">
        <f t="shared" si="2"/>
        <v/>
      </c>
      <c r="R38" s="194" t="str">
        <f t="shared" si="3"/>
        <v/>
      </c>
      <c r="S38" s="194" t="str">
        <f t="shared" si="4"/>
        <v/>
      </c>
      <c r="T38" s="194" t="str">
        <f t="shared" si="5"/>
        <v/>
      </c>
      <c r="U38" s="195" t="str">
        <f t="shared" si="6"/>
        <v/>
      </c>
      <c r="V38" s="196" t="str">
        <f t="shared" si="7"/>
        <v/>
      </c>
      <c r="W38" s="197" t="str">
        <f t="shared" si="8"/>
        <v/>
      </c>
      <c r="X38" s="198" t="str">
        <f t="shared" si="9"/>
        <v/>
      </c>
      <c r="Y38" s="218" t="str">
        <f t="shared" si="10"/>
        <v/>
      </c>
      <c r="Z38" s="219" t="str">
        <f t="shared" si="11"/>
        <v/>
      </c>
      <c r="AA38" s="220" t="str">
        <f t="shared" si="12"/>
        <v/>
      </c>
      <c r="AB38" s="221" t="str">
        <f t="shared" si="13"/>
        <v/>
      </c>
      <c r="AC38" s="222" t="str">
        <f t="shared" si="14"/>
        <v/>
      </c>
      <c r="AD38" s="226"/>
      <c r="AE38" s="225" t="str">
        <f t="shared" si="21"/>
        <v/>
      </c>
      <c r="AF38" s="227"/>
      <c r="AG38" s="260"/>
      <c r="AH38" s="260"/>
      <c r="AI38" s="256" t="str">
        <f t="shared" si="15"/>
        <v/>
      </c>
      <c r="AJ38" s="257" t="str">
        <f t="shared" si="16"/>
        <v/>
      </c>
      <c r="AK38" s="258" t="str">
        <f t="shared" si="17"/>
        <v/>
      </c>
      <c r="AL38" s="253" t="str">
        <f t="shared" si="18"/>
        <v/>
      </c>
      <c r="AM38" s="259" t="str">
        <f t="shared" si="19"/>
        <v/>
      </c>
      <c r="AN38" s="255" t="str">
        <f t="shared" si="20"/>
        <v/>
      </c>
      <c r="AO38" s="289"/>
      <c r="AP38" s="291"/>
    </row>
    <row r="39" spans="1:42">
      <c r="A39" s="141"/>
      <c r="B39" s="137"/>
      <c r="C39" s="137"/>
      <c r="D39" s="138"/>
      <c r="E39" s="138"/>
      <c r="F39" s="139"/>
      <c r="G39" s="140"/>
      <c r="H39" s="140"/>
      <c r="I39" s="140"/>
      <c r="J39" s="180"/>
      <c r="K39" s="140"/>
      <c r="L39" s="140"/>
      <c r="M39" s="181"/>
      <c r="N39" s="182"/>
      <c r="O39" s="183" t="str">
        <f t="shared" si="0"/>
        <v/>
      </c>
      <c r="P39" s="183" t="str">
        <f t="shared" si="1"/>
        <v/>
      </c>
      <c r="Q39" s="193" t="str">
        <f t="shared" si="2"/>
        <v/>
      </c>
      <c r="R39" s="194" t="str">
        <f t="shared" si="3"/>
        <v/>
      </c>
      <c r="S39" s="194" t="str">
        <f t="shared" si="4"/>
        <v/>
      </c>
      <c r="T39" s="194" t="str">
        <f t="shared" si="5"/>
        <v/>
      </c>
      <c r="U39" s="195" t="str">
        <f t="shared" si="6"/>
        <v/>
      </c>
      <c r="V39" s="196" t="str">
        <f t="shared" si="7"/>
        <v/>
      </c>
      <c r="W39" s="197" t="str">
        <f t="shared" si="8"/>
        <v/>
      </c>
      <c r="X39" s="198" t="str">
        <f t="shared" si="9"/>
        <v/>
      </c>
      <c r="Y39" s="218" t="str">
        <f t="shared" si="10"/>
        <v/>
      </c>
      <c r="Z39" s="219" t="str">
        <f t="shared" si="11"/>
        <v/>
      </c>
      <c r="AA39" s="220" t="str">
        <f t="shared" si="12"/>
        <v/>
      </c>
      <c r="AB39" s="221" t="str">
        <f t="shared" si="13"/>
        <v/>
      </c>
      <c r="AC39" s="222" t="str">
        <f t="shared" si="14"/>
        <v/>
      </c>
      <c r="AD39" s="226"/>
      <c r="AE39" s="225" t="str">
        <f t="shared" si="21"/>
        <v/>
      </c>
      <c r="AF39" s="227"/>
      <c r="AG39" s="260"/>
      <c r="AH39" s="260"/>
      <c r="AI39" s="256" t="str">
        <f t="shared" si="15"/>
        <v/>
      </c>
      <c r="AJ39" s="257" t="str">
        <f t="shared" si="16"/>
        <v/>
      </c>
      <c r="AK39" s="258" t="str">
        <f t="shared" si="17"/>
        <v/>
      </c>
      <c r="AL39" s="253" t="str">
        <f t="shared" si="18"/>
        <v/>
      </c>
      <c r="AM39" s="259" t="str">
        <f t="shared" si="19"/>
        <v/>
      </c>
      <c r="AN39" s="255" t="str">
        <f t="shared" si="20"/>
        <v/>
      </c>
      <c r="AO39" s="289"/>
      <c r="AP39" s="291"/>
    </row>
    <row r="40" spans="1:42">
      <c r="A40" s="141"/>
      <c r="B40" s="137"/>
      <c r="C40" s="137"/>
      <c r="D40" s="138"/>
      <c r="E40" s="138"/>
      <c r="F40" s="139"/>
      <c r="G40" s="140"/>
      <c r="H40" s="140"/>
      <c r="I40" s="140"/>
      <c r="J40" s="180"/>
      <c r="K40" s="140"/>
      <c r="L40" s="140"/>
      <c r="M40" s="181"/>
      <c r="N40" s="182"/>
      <c r="O40" s="183" t="str">
        <f t="shared" si="0"/>
        <v/>
      </c>
      <c r="P40" s="183" t="str">
        <f t="shared" si="1"/>
        <v/>
      </c>
      <c r="Q40" s="193" t="str">
        <f t="shared" si="2"/>
        <v/>
      </c>
      <c r="R40" s="194" t="str">
        <f t="shared" si="3"/>
        <v/>
      </c>
      <c r="S40" s="194" t="str">
        <f t="shared" si="4"/>
        <v/>
      </c>
      <c r="T40" s="194" t="str">
        <f t="shared" si="5"/>
        <v/>
      </c>
      <c r="U40" s="195" t="str">
        <f t="shared" si="6"/>
        <v/>
      </c>
      <c r="V40" s="196" t="str">
        <f t="shared" si="7"/>
        <v/>
      </c>
      <c r="W40" s="197" t="str">
        <f t="shared" si="8"/>
        <v/>
      </c>
      <c r="X40" s="198" t="str">
        <f t="shared" si="9"/>
        <v/>
      </c>
      <c r="Y40" s="218" t="str">
        <f t="shared" si="10"/>
        <v/>
      </c>
      <c r="Z40" s="219" t="str">
        <f t="shared" si="11"/>
        <v/>
      </c>
      <c r="AA40" s="220" t="str">
        <f t="shared" si="12"/>
        <v/>
      </c>
      <c r="AB40" s="221" t="str">
        <f t="shared" si="13"/>
        <v/>
      </c>
      <c r="AC40" s="222" t="str">
        <f t="shared" si="14"/>
        <v/>
      </c>
      <c r="AD40" s="226"/>
      <c r="AE40" s="225" t="str">
        <f t="shared" si="21"/>
        <v/>
      </c>
      <c r="AF40" s="227"/>
      <c r="AG40" s="260"/>
      <c r="AH40" s="260"/>
      <c r="AI40" s="256" t="str">
        <f t="shared" si="15"/>
        <v/>
      </c>
      <c r="AJ40" s="257" t="str">
        <f t="shared" si="16"/>
        <v/>
      </c>
      <c r="AK40" s="258" t="str">
        <f t="shared" si="17"/>
        <v/>
      </c>
      <c r="AL40" s="253" t="str">
        <f t="shared" si="18"/>
        <v/>
      </c>
      <c r="AM40" s="259" t="str">
        <f t="shared" si="19"/>
        <v/>
      </c>
      <c r="AN40" s="255" t="str">
        <f t="shared" si="20"/>
        <v/>
      </c>
      <c r="AO40" s="289"/>
      <c r="AP40" s="291"/>
    </row>
    <row r="41" spans="1:42">
      <c r="A41" s="141"/>
      <c r="B41" s="137"/>
      <c r="C41" s="137"/>
      <c r="D41" s="138"/>
      <c r="E41" s="138"/>
      <c r="F41" s="139"/>
      <c r="G41" s="140"/>
      <c r="H41" s="140"/>
      <c r="I41" s="140"/>
      <c r="J41" s="180"/>
      <c r="K41" s="140"/>
      <c r="L41" s="140"/>
      <c r="M41" s="181"/>
      <c r="N41" s="182"/>
      <c r="O41" s="183" t="str">
        <f t="shared" si="0"/>
        <v/>
      </c>
      <c r="P41" s="183" t="str">
        <f t="shared" si="1"/>
        <v/>
      </c>
      <c r="Q41" s="193" t="str">
        <f t="shared" si="2"/>
        <v/>
      </c>
      <c r="R41" s="194" t="str">
        <f t="shared" si="3"/>
        <v/>
      </c>
      <c r="S41" s="194" t="str">
        <f t="shared" si="4"/>
        <v/>
      </c>
      <c r="T41" s="194" t="str">
        <f t="shared" si="5"/>
        <v/>
      </c>
      <c r="U41" s="195" t="str">
        <f t="shared" si="6"/>
        <v/>
      </c>
      <c r="V41" s="196" t="str">
        <f t="shared" si="7"/>
        <v/>
      </c>
      <c r="W41" s="197" t="str">
        <f t="shared" si="8"/>
        <v/>
      </c>
      <c r="X41" s="198" t="str">
        <f t="shared" si="9"/>
        <v/>
      </c>
      <c r="Y41" s="218" t="str">
        <f t="shared" si="10"/>
        <v/>
      </c>
      <c r="Z41" s="219" t="str">
        <f t="shared" si="11"/>
        <v/>
      </c>
      <c r="AA41" s="220" t="str">
        <f t="shared" si="12"/>
        <v/>
      </c>
      <c r="AB41" s="221" t="str">
        <f t="shared" si="13"/>
        <v/>
      </c>
      <c r="AC41" s="222" t="str">
        <f t="shared" si="14"/>
        <v/>
      </c>
      <c r="AD41" s="226"/>
      <c r="AE41" s="225" t="str">
        <f t="shared" si="21"/>
        <v/>
      </c>
      <c r="AF41" s="227"/>
      <c r="AG41" s="260"/>
      <c r="AH41" s="260"/>
      <c r="AI41" s="256" t="str">
        <f t="shared" si="15"/>
        <v/>
      </c>
      <c r="AJ41" s="257" t="str">
        <f t="shared" si="16"/>
        <v/>
      </c>
      <c r="AK41" s="258" t="str">
        <f t="shared" si="17"/>
        <v/>
      </c>
      <c r="AL41" s="253" t="str">
        <f t="shared" si="18"/>
        <v/>
      </c>
      <c r="AM41" s="259" t="str">
        <f t="shared" si="19"/>
        <v/>
      </c>
      <c r="AN41" s="255" t="str">
        <f t="shared" si="20"/>
        <v/>
      </c>
      <c r="AO41" s="289"/>
      <c r="AP41" s="291"/>
    </row>
    <row r="42" spans="1:42">
      <c r="A42" s="141"/>
      <c r="B42" s="137"/>
      <c r="C42" s="137"/>
      <c r="D42" s="138"/>
      <c r="E42" s="138"/>
      <c r="F42" s="139"/>
      <c r="G42" s="140"/>
      <c r="H42" s="140"/>
      <c r="I42" s="140"/>
      <c r="J42" s="180"/>
      <c r="K42" s="140"/>
      <c r="L42" s="140"/>
      <c r="M42" s="181"/>
      <c r="N42" s="182"/>
      <c r="O42" s="183" t="str">
        <f t="shared" si="0"/>
        <v/>
      </c>
      <c r="P42" s="183" t="str">
        <f t="shared" si="1"/>
        <v/>
      </c>
      <c r="Q42" s="193" t="str">
        <f t="shared" si="2"/>
        <v/>
      </c>
      <c r="R42" s="194" t="str">
        <f t="shared" si="3"/>
        <v/>
      </c>
      <c r="S42" s="194" t="str">
        <f t="shared" si="4"/>
        <v/>
      </c>
      <c r="T42" s="194" t="str">
        <f t="shared" si="5"/>
        <v/>
      </c>
      <c r="U42" s="195" t="str">
        <f t="shared" si="6"/>
        <v/>
      </c>
      <c r="V42" s="196" t="str">
        <f t="shared" si="7"/>
        <v/>
      </c>
      <c r="W42" s="197" t="str">
        <f t="shared" si="8"/>
        <v/>
      </c>
      <c r="X42" s="198" t="str">
        <f t="shared" si="9"/>
        <v/>
      </c>
      <c r="Y42" s="218" t="str">
        <f t="shared" si="10"/>
        <v/>
      </c>
      <c r="Z42" s="219" t="str">
        <f t="shared" si="11"/>
        <v/>
      </c>
      <c r="AA42" s="220" t="str">
        <f t="shared" si="12"/>
        <v/>
      </c>
      <c r="AB42" s="221" t="str">
        <f t="shared" si="13"/>
        <v/>
      </c>
      <c r="AC42" s="222" t="str">
        <f t="shared" si="14"/>
        <v/>
      </c>
      <c r="AD42" s="226"/>
      <c r="AE42" s="225" t="str">
        <f t="shared" si="21"/>
        <v/>
      </c>
      <c r="AF42" s="227"/>
      <c r="AG42" s="260"/>
      <c r="AH42" s="260"/>
      <c r="AI42" s="256" t="str">
        <f t="shared" si="15"/>
        <v/>
      </c>
      <c r="AJ42" s="257" t="str">
        <f t="shared" si="16"/>
        <v/>
      </c>
      <c r="AK42" s="258" t="str">
        <f t="shared" si="17"/>
        <v/>
      </c>
      <c r="AL42" s="253" t="str">
        <f t="shared" si="18"/>
        <v/>
      </c>
      <c r="AM42" s="259" t="str">
        <f t="shared" si="19"/>
        <v/>
      </c>
      <c r="AN42" s="255" t="str">
        <f t="shared" si="20"/>
        <v/>
      </c>
      <c r="AO42" s="289"/>
      <c r="AP42" s="291"/>
    </row>
    <row r="43" spans="1:42">
      <c r="A43" s="141"/>
      <c r="B43" s="137"/>
      <c r="C43" s="137"/>
      <c r="D43" s="138"/>
      <c r="E43" s="138"/>
      <c r="F43" s="139"/>
      <c r="G43" s="140"/>
      <c r="H43" s="140"/>
      <c r="I43" s="140"/>
      <c r="J43" s="180"/>
      <c r="K43" s="140"/>
      <c r="L43" s="140"/>
      <c r="M43" s="181"/>
      <c r="N43" s="182"/>
      <c r="O43" s="183" t="str">
        <f t="shared" si="0"/>
        <v/>
      </c>
      <c r="P43" s="183" t="str">
        <f t="shared" si="1"/>
        <v/>
      </c>
      <c r="Q43" s="193" t="str">
        <f t="shared" si="2"/>
        <v/>
      </c>
      <c r="R43" s="194" t="str">
        <f t="shared" si="3"/>
        <v/>
      </c>
      <c r="S43" s="194" t="str">
        <f t="shared" si="4"/>
        <v/>
      </c>
      <c r="T43" s="194" t="str">
        <f t="shared" si="5"/>
        <v/>
      </c>
      <c r="U43" s="195" t="str">
        <f t="shared" si="6"/>
        <v/>
      </c>
      <c r="V43" s="196" t="str">
        <f t="shared" si="7"/>
        <v/>
      </c>
      <c r="W43" s="197" t="str">
        <f t="shared" si="8"/>
        <v/>
      </c>
      <c r="X43" s="198" t="str">
        <f t="shared" si="9"/>
        <v/>
      </c>
      <c r="Y43" s="218" t="str">
        <f t="shared" si="10"/>
        <v/>
      </c>
      <c r="Z43" s="219" t="str">
        <f t="shared" si="11"/>
        <v/>
      </c>
      <c r="AA43" s="220" t="str">
        <f t="shared" si="12"/>
        <v/>
      </c>
      <c r="AB43" s="221" t="str">
        <f t="shared" si="13"/>
        <v/>
      </c>
      <c r="AC43" s="222" t="str">
        <f t="shared" si="14"/>
        <v/>
      </c>
      <c r="AD43" s="226"/>
      <c r="AE43" s="225" t="str">
        <f t="shared" si="21"/>
        <v/>
      </c>
      <c r="AF43" s="227"/>
      <c r="AG43" s="260"/>
      <c r="AH43" s="260"/>
      <c r="AI43" s="256" t="str">
        <f t="shared" si="15"/>
        <v/>
      </c>
      <c r="AJ43" s="257" t="str">
        <f t="shared" si="16"/>
        <v/>
      </c>
      <c r="AK43" s="258" t="str">
        <f t="shared" si="17"/>
        <v/>
      </c>
      <c r="AL43" s="253" t="str">
        <f t="shared" si="18"/>
        <v/>
      </c>
      <c r="AM43" s="259" t="str">
        <f t="shared" si="19"/>
        <v/>
      </c>
      <c r="AN43" s="255" t="str">
        <f t="shared" si="20"/>
        <v/>
      </c>
      <c r="AO43" s="289"/>
      <c r="AP43" s="291"/>
    </row>
    <row r="44" spans="1:42">
      <c r="A44" s="141"/>
      <c r="B44" s="137"/>
      <c r="C44" s="137"/>
      <c r="D44" s="138"/>
      <c r="E44" s="138"/>
      <c r="F44" s="139"/>
      <c r="G44" s="140"/>
      <c r="H44" s="140"/>
      <c r="I44" s="140"/>
      <c r="J44" s="180"/>
      <c r="K44" s="140"/>
      <c r="L44" s="140"/>
      <c r="M44" s="181"/>
      <c r="N44" s="182"/>
      <c r="O44" s="183" t="str">
        <f t="shared" si="0"/>
        <v/>
      </c>
      <c r="P44" s="183" t="str">
        <f t="shared" si="1"/>
        <v/>
      </c>
      <c r="Q44" s="193" t="str">
        <f t="shared" si="2"/>
        <v/>
      </c>
      <c r="R44" s="194" t="str">
        <f t="shared" si="3"/>
        <v/>
      </c>
      <c r="S44" s="194" t="str">
        <f t="shared" si="4"/>
        <v/>
      </c>
      <c r="T44" s="194" t="str">
        <f t="shared" si="5"/>
        <v/>
      </c>
      <c r="U44" s="195" t="str">
        <f t="shared" si="6"/>
        <v/>
      </c>
      <c r="V44" s="196" t="str">
        <f t="shared" si="7"/>
        <v/>
      </c>
      <c r="W44" s="197" t="str">
        <f t="shared" si="8"/>
        <v/>
      </c>
      <c r="X44" s="198" t="str">
        <f t="shared" si="9"/>
        <v/>
      </c>
      <c r="Y44" s="218" t="str">
        <f t="shared" si="10"/>
        <v/>
      </c>
      <c r="Z44" s="219" t="str">
        <f t="shared" si="11"/>
        <v/>
      </c>
      <c r="AA44" s="220" t="str">
        <f t="shared" si="12"/>
        <v/>
      </c>
      <c r="AB44" s="221" t="str">
        <f t="shared" si="13"/>
        <v/>
      </c>
      <c r="AC44" s="222" t="str">
        <f t="shared" si="14"/>
        <v/>
      </c>
      <c r="AD44" s="226"/>
      <c r="AE44" s="225" t="str">
        <f t="shared" si="21"/>
        <v/>
      </c>
      <c r="AF44" s="227"/>
      <c r="AG44" s="260"/>
      <c r="AH44" s="260"/>
      <c r="AI44" s="256" t="str">
        <f t="shared" si="15"/>
        <v/>
      </c>
      <c r="AJ44" s="257" t="str">
        <f t="shared" si="16"/>
        <v/>
      </c>
      <c r="AK44" s="258" t="str">
        <f t="shared" si="17"/>
        <v/>
      </c>
      <c r="AL44" s="253" t="str">
        <f t="shared" si="18"/>
        <v/>
      </c>
      <c r="AM44" s="259" t="str">
        <f t="shared" si="19"/>
        <v/>
      </c>
      <c r="AN44" s="255" t="str">
        <f t="shared" si="20"/>
        <v/>
      </c>
      <c r="AO44" s="289"/>
      <c r="AP44" s="291"/>
    </row>
    <row r="45" spans="1:42">
      <c r="A45" s="141"/>
      <c r="B45" s="137"/>
      <c r="C45" s="137"/>
      <c r="D45" s="138"/>
      <c r="E45" s="138"/>
      <c r="F45" s="139"/>
      <c r="G45" s="140"/>
      <c r="H45" s="140"/>
      <c r="I45" s="140"/>
      <c r="J45" s="180"/>
      <c r="K45" s="140"/>
      <c r="L45" s="140"/>
      <c r="M45" s="181"/>
      <c r="N45" s="182"/>
      <c r="O45" s="183" t="str">
        <f t="shared" si="0"/>
        <v/>
      </c>
      <c r="P45" s="183" t="str">
        <f t="shared" si="1"/>
        <v/>
      </c>
      <c r="Q45" s="193" t="str">
        <f t="shared" si="2"/>
        <v/>
      </c>
      <c r="R45" s="194" t="str">
        <f t="shared" si="3"/>
        <v/>
      </c>
      <c r="S45" s="194" t="str">
        <f t="shared" si="4"/>
        <v/>
      </c>
      <c r="T45" s="194" t="str">
        <f t="shared" si="5"/>
        <v/>
      </c>
      <c r="U45" s="195" t="str">
        <f t="shared" si="6"/>
        <v/>
      </c>
      <c r="V45" s="196" t="str">
        <f t="shared" si="7"/>
        <v/>
      </c>
      <c r="W45" s="197" t="str">
        <f t="shared" si="8"/>
        <v/>
      </c>
      <c r="X45" s="198" t="str">
        <f t="shared" si="9"/>
        <v/>
      </c>
      <c r="Y45" s="218" t="str">
        <f t="shared" si="10"/>
        <v/>
      </c>
      <c r="Z45" s="219" t="str">
        <f t="shared" si="11"/>
        <v/>
      </c>
      <c r="AA45" s="220" t="str">
        <f t="shared" si="12"/>
        <v/>
      </c>
      <c r="AB45" s="221" t="str">
        <f t="shared" si="13"/>
        <v/>
      </c>
      <c r="AC45" s="222" t="str">
        <f t="shared" si="14"/>
        <v/>
      </c>
      <c r="AD45" s="226"/>
      <c r="AE45" s="225" t="str">
        <f t="shared" si="21"/>
        <v/>
      </c>
      <c r="AF45" s="227"/>
      <c r="AG45" s="260"/>
      <c r="AH45" s="260"/>
      <c r="AI45" s="256" t="str">
        <f t="shared" si="15"/>
        <v/>
      </c>
      <c r="AJ45" s="257" t="str">
        <f t="shared" si="16"/>
        <v/>
      </c>
      <c r="AK45" s="258" t="str">
        <f t="shared" si="17"/>
        <v/>
      </c>
      <c r="AL45" s="253" t="str">
        <f t="shared" si="18"/>
        <v/>
      </c>
      <c r="AM45" s="259" t="str">
        <f t="shared" si="19"/>
        <v/>
      </c>
      <c r="AN45" s="255" t="str">
        <f t="shared" si="20"/>
        <v/>
      </c>
      <c r="AO45" s="289"/>
      <c r="AP45" s="291"/>
    </row>
    <row r="46" spans="1:42">
      <c r="A46" s="141"/>
      <c r="B46" s="137"/>
      <c r="C46" s="137"/>
      <c r="D46" s="138"/>
      <c r="E46" s="138"/>
      <c r="F46" s="139"/>
      <c r="G46" s="140"/>
      <c r="H46" s="140"/>
      <c r="I46" s="140"/>
      <c r="J46" s="180"/>
      <c r="K46" s="140"/>
      <c r="L46" s="140"/>
      <c r="M46" s="181"/>
      <c r="N46" s="182"/>
      <c r="O46" s="183" t="str">
        <f t="shared" si="0"/>
        <v/>
      </c>
      <c r="P46" s="183" t="str">
        <f t="shared" si="1"/>
        <v/>
      </c>
      <c r="Q46" s="193" t="str">
        <f t="shared" si="2"/>
        <v/>
      </c>
      <c r="R46" s="194" t="str">
        <f t="shared" si="3"/>
        <v/>
      </c>
      <c r="S46" s="194" t="str">
        <f t="shared" si="4"/>
        <v/>
      </c>
      <c r="T46" s="194" t="str">
        <f t="shared" si="5"/>
        <v/>
      </c>
      <c r="U46" s="195" t="str">
        <f t="shared" si="6"/>
        <v/>
      </c>
      <c r="V46" s="196" t="str">
        <f t="shared" si="7"/>
        <v/>
      </c>
      <c r="W46" s="197" t="str">
        <f t="shared" si="8"/>
        <v/>
      </c>
      <c r="X46" s="198" t="str">
        <f t="shared" si="9"/>
        <v/>
      </c>
      <c r="Y46" s="218" t="str">
        <f t="shared" si="10"/>
        <v/>
      </c>
      <c r="Z46" s="219" t="str">
        <f t="shared" si="11"/>
        <v/>
      </c>
      <c r="AA46" s="220" t="str">
        <f t="shared" si="12"/>
        <v/>
      </c>
      <c r="AB46" s="221" t="str">
        <f t="shared" si="13"/>
        <v/>
      </c>
      <c r="AC46" s="222" t="str">
        <f t="shared" si="14"/>
        <v/>
      </c>
      <c r="AD46" s="226"/>
      <c r="AE46" s="225" t="str">
        <f t="shared" si="21"/>
        <v/>
      </c>
      <c r="AF46" s="227"/>
      <c r="AG46" s="260"/>
      <c r="AH46" s="260"/>
      <c r="AI46" s="256" t="str">
        <f t="shared" si="15"/>
        <v/>
      </c>
      <c r="AJ46" s="257" t="str">
        <f t="shared" si="16"/>
        <v/>
      </c>
      <c r="AK46" s="258" t="str">
        <f t="shared" si="17"/>
        <v/>
      </c>
      <c r="AL46" s="253" t="str">
        <f t="shared" si="18"/>
        <v/>
      </c>
      <c r="AM46" s="259" t="str">
        <f t="shared" si="19"/>
        <v/>
      </c>
      <c r="AN46" s="255" t="str">
        <f t="shared" si="20"/>
        <v/>
      </c>
      <c r="AO46" s="289"/>
      <c r="AP46" s="291"/>
    </row>
    <row r="47" spans="1:42">
      <c r="A47" s="141"/>
      <c r="B47" s="137"/>
      <c r="C47" s="137"/>
      <c r="D47" s="138"/>
      <c r="E47" s="138"/>
      <c r="F47" s="139"/>
      <c r="G47" s="140"/>
      <c r="H47" s="140"/>
      <c r="I47" s="140"/>
      <c r="J47" s="180"/>
      <c r="K47" s="140"/>
      <c r="L47" s="140"/>
      <c r="M47" s="181"/>
      <c r="N47" s="182"/>
      <c r="O47" s="183" t="str">
        <f t="shared" si="0"/>
        <v/>
      </c>
      <c r="P47" s="183" t="str">
        <f t="shared" si="1"/>
        <v/>
      </c>
      <c r="Q47" s="193" t="str">
        <f t="shared" si="2"/>
        <v/>
      </c>
      <c r="R47" s="194" t="str">
        <f t="shared" si="3"/>
        <v/>
      </c>
      <c r="S47" s="194" t="str">
        <f t="shared" si="4"/>
        <v/>
      </c>
      <c r="T47" s="194" t="str">
        <f t="shared" si="5"/>
        <v/>
      </c>
      <c r="U47" s="195" t="str">
        <f t="shared" si="6"/>
        <v/>
      </c>
      <c r="V47" s="196" t="str">
        <f t="shared" si="7"/>
        <v/>
      </c>
      <c r="W47" s="197" t="str">
        <f t="shared" si="8"/>
        <v/>
      </c>
      <c r="X47" s="198" t="str">
        <f t="shared" si="9"/>
        <v/>
      </c>
      <c r="Y47" s="218" t="str">
        <f t="shared" si="10"/>
        <v/>
      </c>
      <c r="Z47" s="219" t="str">
        <f t="shared" si="11"/>
        <v/>
      </c>
      <c r="AA47" s="220" t="str">
        <f t="shared" si="12"/>
        <v/>
      </c>
      <c r="AB47" s="221" t="str">
        <f t="shared" si="13"/>
        <v/>
      </c>
      <c r="AC47" s="222" t="str">
        <f t="shared" si="14"/>
        <v/>
      </c>
      <c r="AD47" s="226"/>
      <c r="AE47" s="225" t="str">
        <f t="shared" si="21"/>
        <v/>
      </c>
      <c r="AF47" s="227"/>
      <c r="AG47" s="260"/>
      <c r="AH47" s="260"/>
      <c r="AI47" s="256" t="str">
        <f t="shared" si="15"/>
        <v/>
      </c>
      <c r="AJ47" s="257" t="str">
        <f t="shared" si="16"/>
        <v/>
      </c>
      <c r="AK47" s="258" t="str">
        <f t="shared" si="17"/>
        <v/>
      </c>
      <c r="AL47" s="253" t="str">
        <f t="shared" si="18"/>
        <v/>
      </c>
      <c r="AM47" s="259" t="str">
        <f t="shared" si="19"/>
        <v/>
      </c>
      <c r="AN47" s="255" t="str">
        <f t="shared" si="20"/>
        <v/>
      </c>
      <c r="AO47" s="289"/>
      <c r="AP47" s="291"/>
    </row>
    <row r="48" spans="1:42">
      <c r="A48" s="141"/>
      <c r="B48" s="137"/>
      <c r="C48" s="137"/>
      <c r="D48" s="138"/>
      <c r="E48" s="138"/>
      <c r="F48" s="139"/>
      <c r="G48" s="140"/>
      <c r="H48" s="140"/>
      <c r="I48" s="140"/>
      <c r="J48" s="180"/>
      <c r="K48" s="140"/>
      <c r="L48" s="140"/>
      <c r="M48" s="181"/>
      <c r="N48" s="182"/>
      <c r="O48" s="183" t="str">
        <f t="shared" si="0"/>
        <v/>
      </c>
      <c r="P48" s="183" t="str">
        <f t="shared" si="1"/>
        <v/>
      </c>
      <c r="Q48" s="193" t="str">
        <f t="shared" si="2"/>
        <v/>
      </c>
      <c r="R48" s="194" t="str">
        <f t="shared" si="3"/>
        <v/>
      </c>
      <c r="S48" s="194" t="str">
        <f t="shared" si="4"/>
        <v/>
      </c>
      <c r="T48" s="194" t="str">
        <f t="shared" si="5"/>
        <v/>
      </c>
      <c r="U48" s="195" t="str">
        <f t="shared" si="6"/>
        <v/>
      </c>
      <c r="V48" s="196" t="str">
        <f t="shared" si="7"/>
        <v/>
      </c>
      <c r="W48" s="197" t="str">
        <f t="shared" si="8"/>
        <v/>
      </c>
      <c r="X48" s="198" t="str">
        <f t="shared" si="9"/>
        <v/>
      </c>
      <c r="Y48" s="218" t="str">
        <f t="shared" si="10"/>
        <v/>
      </c>
      <c r="Z48" s="219" t="str">
        <f t="shared" si="11"/>
        <v/>
      </c>
      <c r="AA48" s="220" t="str">
        <f t="shared" si="12"/>
        <v/>
      </c>
      <c r="AB48" s="221" t="str">
        <f t="shared" si="13"/>
        <v/>
      </c>
      <c r="AC48" s="222" t="str">
        <f t="shared" si="14"/>
        <v/>
      </c>
      <c r="AD48" s="226"/>
      <c r="AE48" s="225" t="str">
        <f t="shared" si="21"/>
        <v/>
      </c>
      <c r="AF48" s="227"/>
      <c r="AG48" s="260"/>
      <c r="AH48" s="260"/>
      <c r="AI48" s="256" t="str">
        <f t="shared" si="15"/>
        <v/>
      </c>
      <c r="AJ48" s="257" t="str">
        <f t="shared" si="16"/>
        <v/>
      </c>
      <c r="AK48" s="258" t="str">
        <f t="shared" si="17"/>
        <v/>
      </c>
      <c r="AL48" s="253" t="str">
        <f t="shared" si="18"/>
        <v/>
      </c>
      <c r="AM48" s="259" t="str">
        <f t="shared" si="19"/>
        <v/>
      </c>
      <c r="AN48" s="255" t="str">
        <f t="shared" si="20"/>
        <v/>
      </c>
      <c r="AO48" s="289"/>
      <c r="AP48" s="291"/>
    </row>
    <row r="49" spans="1:42">
      <c r="A49" s="141"/>
      <c r="B49" s="137"/>
      <c r="C49" s="137"/>
      <c r="D49" s="138"/>
      <c r="E49" s="138"/>
      <c r="F49" s="139"/>
      <c r="G49" s="140"/>
      <c r="H49" s="140"/>
      <c r="I49" s="140"/>
      <c r="J49" s="180"/>
      <c r="K49" s="140"/>
      <c r="L49" s="140"/>
      <c r="M49" s="181"/>
      <c r="N49" s="182"/>
      <c r="O49" s="183" t="str">
        <f t="shared" si="0"/>
        <v/>
      </c>
      <c r="P49" s="183" t="str">
        <f t="shared" si="1"/>
        <v/>
      </c>
      <c r="Q49" s="193" t="str">
        <f t="shared" si="2"/>
        <v/>
      </c>
      <c r="R49" s="194" t="str">
        <f t="shared" si="3"/>
        <v/>
      </c>
      <c r="S49" s="194" t="str">
        <f t="shared" si="4"/>
        <v/>
      </c>
      <c r="T49" s="194" t="str">
        <f t="shared" si="5"/>
        <v/>
      </c>
      <c r="U49" s="195" t="str">
        <f t="shared" si="6"/>
        <v/>
      </c>
      <c r="V49" s="196" t="str">
        <f t="shared" si="7"/>
        <v/>
      </c>
      <c r="W49" s="197" t="str">
        <f t="shared" si="8"/>
        <v/>
      </c>
      <c r="X49" s="198" t="str">
        <f t="shared" si="9"/>
        <v/>
      </c>
      <c r="Y49" s="218" t="str">
        <f t="shared" si="10"/>
        <v/>
      </c>
      <c r="Z49" s="219" t="str">
        <f t="shared" si="11"/>
        <v/>
      </c>
      <c r="AA49" s="220" t="str">
        <f t="shared" si="12"/>
        <v/>
      </c>
      <c r="AB49" s="221" t="str">
        <f t="shared" si="13"/>
        <v/>
      </c>
      <c r="AC49" s="222" t="str">
        <f t="shared" si="14"/>
        <v/>
      </c>
      <c r="AD49" s="226"/>
      <c r="AE49" s="225" t="str">
        <f t="shared" si="21"/>
        <v/>
      </c>
      <c r="AF49" s="227"/>
      <c r="AG49" s="260"/>
      <c r="AH49" s="260"/>
      <c r="AI49" s="256" t="str">
        <f t="shared" si="15"/>
        <v/>
      </c>
      <c r="AJ49" s="257" t="str">
        <f t="shared" si="16"/>
        <v/>
      </c>
      <c r="AK49" s="258" t="str">
        <f t="shared" si="17"/>
        <v/>
      </c>
      <c r="AL49" s="253" t="str">
        <f t="shared" si="18"/>
        <v/>
      </c>
      <c r="AM49" s="259" t="str">
        <f t="shared" si="19"/>
        <v/>
      </c>
      <c r="AN49" s="255" t="str">
        <f t="shared" si="20"/>
        <v/>
      </c>
      <c r="AO49" s="289"/>
      <c r="AP49" s="291"/>
    </row>
    <row r="50" spans="1:42">
      <c r="A50" s="141"/>
      <c r="B50" s="137"/>
      <c r="C50" s="137"/>
      <c r="D50" s="138"/>
      <c r="E50" s="138"/>
      <c r="F50" s="139"/>
      <c r="G50" s="140"/>
      <c r="H50" s="140"/>
      <c r="I50" s="140"/>
      <c r="J50" s="180"/>
      <c r="K50" s="140"/>
      <c r="L50" s="140"/>
      <c r="M50" s="181"/>
      <c r="N50" s="182"/>
      <c r="O50" s="183" t="str">
        <f t="shared" si="0"/>
        <v/>
      </c>
      <c r="P50" s="183" t="str">
        <f t="shared" si="1"/>
        <v/>
      </c>
      <c r="Q50" s="193" t="str">
        <f t="shared" si="2"/>
        <v/>
      </c>
      <c r="R50" s="194" t="str">
        <f t="shared" si="3"/>
        <v/>
      </c>
      <c r="S50" s="194" t="str">
        <f t="shared" si="4"/>
        <v/>
      </c>
      <c r="T50" s="194" t="str">
        <f t="shared" si="5"/>
        <v/>
      </c>
      <c r="U50" s="195" t="str">
        <f t="shared" si="6"/>
        <v/>
      </c>
      <c r="V50" s="196" t="str">
        <f t="shared" si="7"/>
        <v/>
      </c>
      <c r="W50" s="197" t="str">
        <f t="shared" si="8"/>
        <v/>
      </c>
      <c r="X50" s="198" t="str">
        <f t="shared" si="9"/>
        <v/>
      </c>
      <c r="Y50" s="218" t="str">
        <f t="shared" si="10"/>
        <v/>
      </c>
      <c r="Z50" s="219" t="str">
        <f t="shared" si="11"/>
        <v/>
      </c>
      <c r="AA50" s="220" t="str">
        <f t="shared" si="12"/>
        <v/>
      </c>
      <c r="AB50" s="221" t="str">
        <f t="shared" si="13"/>
        <v/>
      </c>
      <c r="AC50" s="222" t="str">
        <f t="shared" si="14"/>
        <v/>
      </c>
      <c r="AD50" s="226"/>
      <c r="AE50" s="225" t="str">
        <f t="shared" si="21"/>
        <v/>
      </c>
      <c r="AF50" s="227"/>
      <c r="AG50" s="260"/>
      <c r="AH50" s="260"/>
      <c r="AI50" s="256" t="str">
        <f t="shared" si="15"/>
        <v/>
      </c>
      <c r="AJ50" s="257" t="str">
        <f t="shared" si="16"/>
        <v/>
      </c>
      <c r="AK50" s="258" t="str">
        <f t="shared" si="17"/>
        <v/>
      </c>
      <c r="AL50" s="253" t="str">
        <f t="shared" si="18"/>
        <v/>
      </c>
      <c r="AM50" s="259" t="str">
        <f t="shared" si="19"/>
        <v/>
      </c>
      <c r="AN50" s="255" t="str">
        <f t="shared" si="20"/>
        <v/>
      </c>
      <c r="AO50" s="289"/>
      <c r="AP50" s="291"/>
    </row>
    <row r="51" spans="1:42">
      <c r="A51" s="141"/>
      <c r="B51" s="137"/>
      <c r="C51" s="137"/>
      <c r="D51" s="138"/>
      <c r="E51" s="138"/>
      <c r="F51" s="139"/>
      <c r="G51" s="140"/>
      <c r="H51" s="140"/>
      <c r="I51" s="140"/>
      <c r="J51" s="180"/>
      <c r="K51" s="140"/>
      <c r="L51" s="140"/>
      <c r="M51" s="181"/>
      <c r="N51" s="182"/>
      <c r="O51" s="183" t="str">
        <f t="shared" si="0"/>
        <v/>
      </c>
      <c r="P51" s="183" t="str">
        <f t="shared" si="1"/>
        <v/>
      </c>
      <c r="Q51" s="193" t="str">
        <f t="shared" si="2"/>
        <v/>
      </c>
      <c r="R51" s="194" t="str">
        <f t="shared" si="3"/>
        <v/>
      </c>
      <c r="S51" s="194" t="str">
        <f t="shared" si="4"/>
        <v/>
      </c>
      <c r="T51" s="194" t="str">
        <f t="shared" si="5"/>
        <v/>
      </c>
      <c r="U51" s="195" t="str">
        <f t="shared" si="6"/>
        <v/>
      </c>
      <c r="V51" s="196" t="str">
        <f t="shared" si="7"/>
        <v/>
      </c>
      <c r="W51" s="197" t="str">
        <f t="shared" si="8"/>
        <v/>
      </c>
      <c r="X51" s="198" t="str">
        <f t="shared" si="9"/>
        <v/>
      </c>
      <c r="Y51" s="218" t="str">
        <f t="shared" si="10"/>
        <v/>
      </c>
      <c r="Z51" s="219" t="str">
        <f t="shared" si="11"/>
        <v/>
      </c>
      <c r="AA51" s="220" t="str">
        <f t="shared" si="12"/>
        <v/>
      </c>
      <c r="AB51" s="221" t="str">
        <f t="shared" si="13"/>
        <v/>
      </c>
      <c r="AC51" s="222" t="str">
        <f t="shared" si="14"/>
        <v/>
      </c>
      <c r="AD51" s="226"/>
      <c r="AE51" s="225" t="str">
        <f t="shared" si="21"/>
        <v/>
      </c>
      <c r="AF51" s="227"/>
      <c r="AG51" s="260"/>
      <c r="AH51" s="260"/>
      <c r="AI51" s="256" t="str">
        <f t="shared" si="15"/>
        <v/>
      </c>
      <c r="AJ51" s="257" t="str">
        <f t="shared" si="16"/>
        <v/>
      </c>
      <c r="AK51" s="258" t="str">
        <f t="shared" si="17"/>
        <v/>
      </c>
      <c r="AL51" s="253" t="str">
        <f t="shared" si="18"/>
        <v/>
      </c>
      <c r="AM51" s="259" t="str">
        <f t="shared" si="19"/>
        <v/>
      </c>
      <c r="AN51" s="255" t="str">
        <f t="shared" si="20"/>
        <v/>
      </c>
      <c r="AO51" s="289"/>
      <c r="AP51" s="291"/>
    </row>
    <row r="52" spans="1:42">
      <c r="A52" s="141"/>
      <c r="B52" s="137"/>
      <c r="C52" s="137"/>
      <c r="D52" s="138"/>
      <c r="E52" s="138"/>
      <c r="F52" s="139"/>
      <c r="G52" s="140"/>
      <c r="H52" s="140"/>
      <c r="I52" s="140"/>
      <c r="J52" s="180"/>
      <c r="K52" s="140"/>
      <c r="L52" s="140"/>
      <c r="M52" s="181"/>
      <c r="N52" s="182"/>
      <c r="O52" s="183" t="str">
        <f t="shared" si="0"/>
        <v/>
      </c>
      <c r="P52" s="183" t="str">
        <f t="shared" si="1"/>
        <v/>
      </c>
      <c r="Q52" s="193" t="str">
        <f t="shared" si="2"/>
        <v/>
      </c>
      <c r="R52" s="194" t="str">
        <f t="shared" si="3"/>
        <v/>
      </c>
      <c r="S52" s="194" t="str">
        <f t="shared" si="4"/>
        <v/>
      </c>
      <c r="T52" s="194" t="str">
        <f t="shared" si="5"/>
        <v/>
      </c>
      <c r="U52" s="195" t="str">
        <f t="shared" si="6"/>
        <v/>
      </c>
      <c r="V52" s="196" t="str">
        <f t="shared" si="7"/>
        <v/>
      </c>
      <c r="W52" s="197" t="str">
        <f t="shared" si="8"/>
        <v/>
      </c>
      <c r="X52" s="198" t="str">
        <f t="shared" si="9"/>
        <v/>
      </c>
      <c r="Y52" s="218" t="str">
        <f t="shared" si="10"/>
        <v/>
      </c>
      <c r="Z52" s="219" t="str">
        <f t="shared" si="11"/>
        <v/>
      </c>
      <c r="AA52" s="220" t="str">
        <f t="shared" si="12"/>
        <v/>
      </c>
      <c r="AB52" s="221" t="str">
        <f t="shared" si="13"/>
        <v/>
      </c>
      <c r="AC52" s="222" t="str">
        <f t="shared" si="14"/>
        <v/>
      </c>
      <c r="AD52" s="226"/>
      <c r="AE52" s="225" t="str">
        <f t="shared" si="21"/>
        <v/>
      </c>
      <c r="AF52" s="227"/>
      <c r="AG52" s="260"/>
      <c r="AH52" s="260"/>
      <c r="AI52" s="256" t="str">
        <f t="shared" si="15"/>
        <v/>
      </c>
      <c r="AJ52" s="257" t="str">
        <f t="shared" si="16"/>
        <v/>
      </c>
      <c r="AK52" s="258" t="str">
        <f t="shared" si="17"/>
        <v/>
      </c>
      <c r="AL52" s="253" t="str">
        <f t="shared" si="18"/>
        <v/>
      </c>
      <c r="AM52" s="259" t="str">
        <f t="shared" si="19"/>
        <v/>
      </c>
      <c r="AN52" s="255" t="str">
        <f t="shared" si="20"/>
        <v/>
      </c>
      <c r="AO52" s="289"/>
      <c r="AP52" s="291"/>
    </row>
    <row r="53" spans="1:42">
      <c r="A53" s="141"/>
      <c r="B53" s="137"/>
      <c r="C53" s="137"/>
      <c r="D53" s="138"/>
      <c r="E53" s="138"/>
      <c r="F53" s="139"/>
      <c r="G53" s="140"/>
      <c r="H53" s="140"/>
      <c r="I53" s="140"/>
      <c r="J53" s="180"/>
      <c r="K53" s="140"/>
      <c r="L53" s="140"/>
      <c r="M53" s="181"/>
      <c r="N53" s="182"/>
      <c r="O53" s="183" t="str">
        <f t="shared" si="0"/>
        <v/>
      </c>
      <c r="P53" s="183" t="str">
        <f t="shared" si="1"/>
        <v/>
      </c>
      <c r="Q53" s="193" t="str">
        <f t="shared" si="2"/>
        <v/>
      </c>
      <c r="R53" s="194" t="str">
        <f t="shared" si="3"/>
        <v/>
      </c>
      <c r="S53" s="194" t="str">
        <f t="shared" si="4"/>
        <v/>
      </c>
      <c r="T53" s="194" t="str">
        <f t="shared" si="5"/>
        <v/>
      </c>
      <c r="U53" s="195" t="str">
        <f t="shared" si="6"/>
        <v/>
      </c>
      <c r="V53" s="196" t="str">
        <f t="shared" si="7"/>
        <v/>
      </c>
      <c r="W53" s="197" t="str">
        <f t="shared" si="8"/>
        <v/>
      </c>
      <c r="X53" s="198" t="str">
        <f t="shared" si="9"/>
        <v/>
      </c>
      <c r="Y53" s="218" t="str">
        <f t="shared" si="10"/>
        <v/>
      </c>
      <c r="Z53" s="219" t="str">
        <f t="shared" si="11"/>
        <v/>
      </c>
      <c r="AA53" s="220" t="str">
        <f t="shared" si="12"/>
        <v/>
      </c>
      <c r="AB53" s="221" t="str">
        <f t="shared" si="13"/>
        <v/>
      </c>
      <c r="AC53" s="222" t="str">
        <f t="shared" si="14"/>
        <v/>
      </c>
      <c r="AD53" s="226"/>
      <c r="AE53" s="225" t="str">
        <f t="shared" si="21"/>
        <v/>
      </c>
      <c r="AF53" s="227"/>
      <c r="AG53" s="260"/>
      <c r="AH53" s="260"/>
      <c r="AI53" s="256" t="str">
        <f t="shared" si="15"/>
        <v/>
      </c>
      <c r="AJ53" s="257" t="str">
        <f t="shared" si="16"/>
        <v/>
      </c>
      <c r="AK53" s="258" t="str">
        <f t="shared" si="17"/>
        <v/>
      </c>
      <c r="AL53" s="253" t="str">
        <f t="shared" si="18"/>
        <v/>
      </c>
      <c r="AM53" s="259" t="str">
        <f t="shared" si="19"/>
        <v/>
      </c>
      <c r="AN53" s="255" t="str">
        <f t="shared" si="20"/>
        <v/>
      </c>
      <c r="AO53" s="289"/>
      <c r="AP53" s="291"/>
    </row>
    <row r="54" spans="1:42">
      <c r="A54" s="141"/>
      <c r="B54" s="137"/>
      <c r="C54" s="137"/>
      <c r="D54" s="138"/>
      <c r="E54" s="138"/>
      <c r="F54" s="139"/>
      <c r="G54" s="140"/>
      <c r="H54" s="140"/>
      <c r="I54" s="140"/>
      <c r="J54" s="180"/>
      <c r="K54" s="140"/>
      <c r="L54" s="140"/>
      <c r="M54" s="181"/>
      <c r="N54" s="182"/>
      <c r="O54" s="183" t="str">
        <f t="shared" si="0"/>
        <v/>
      </c>
      <c r="P54" s="183" t="str">
        <f t="shared" si="1"/>
        <v/>
      </c>
      <c r="Q54" s="193" t="str">
        <f t="shared" si="2"/>
        <v/>
      </c>
      <c r="R54" s="194" t="str">
        <f t="shared" si="3"/>
        <v/>
      </c>
      <c r="S54" s="194" t="str">
        <f t="shared" si="4"/>
        <v/>
      </c>
      <c r="T54" s="194" t="str">
        <f t="shared" si="5"/>
        <v/>
      </c>
      <c r="U54" s="195" t="str">
        <f t="shared" si="6"/>
        <v/>
      </c>
      <c r="V54" s="196" t="str">
        <f t="shared" si="7"/>
        <v/>
      </c>
      <c r="W54" s="197" t="str">
        <f t="shared" si="8"/>
        <v/>
      </c>
      <c r="X54" s="198" t="str">
        <f t="shared" si="9"/>
        <v/>
      </c>
      <c r="Y54" s="218" t="str">
        <f t="shared" si="10"/>
        <v/>
      </c>
      <c r="Z54" s="219" t="str">
        <f t="shared" si="11"/>
        <v/>
      </c>
      <c r="AA54" s="220" t="str">
        <f t="shared" si="12"/>
        <v/>
      </c>
      <c r="AB54" s="221" t="str">
        <f t="shared" si="13"/>
        <v/>
      </c>
      <c r="AC54" s="222" t="str">
        <f t="shared" si="14"/>
        <v/>
      </c>
      <c r="AD54" s="226"/>
      <c r="AE54" s="225" t="str">
        <f t="shared" si="21"/>
        <v/>
      </c>
      <c r="AF54" s="227"/>
      <c r="AG54" s="260"/>
      <c r="AH54" s="260"/>
      <c r="AI54" s="256" t="str">
        <f t="shared" si="15"/>
        <v/>
      </c>
      <c r="AJ54" s="257" t="str">
        <f t="shared" si="16"/>
        <v/>
      </c>
      <c r="AK54" s="258" t="str">
        <f t="shared" si="17"/>
        <v/>
      </c>
      <c r="AL54" s="253" t="str">
        <f t="shared" si="18"/>
        <v/>
      </c>
      <c r="AM54" s="259" t="str">
        <f t="shared" si="19"/>
        <v/>
      </c>
      <c r="AN54" s="255" t="str">
        <f t="shared" si="20"/>
        <v/>
      </c>
      <c r="AO54" s="289"/>
      <c r="AP54" s="291"/>
    </row>
    <row r="55" spans="1:42">
      <c r="A55" s="141"/>
      <c r="B55" s="137"/>
      <c r="C55" s="137"/>
      <c r="D55" s="138"/>
      <c r="E55" s="138"/>
      <c r="F55" s="139"/>
      <c r="G55" s="140"/>
      <c r="H55" s="140"/>
      <c r="I55" s="140"/>
      <c r="J55" s="180"/>
      <c r="K55" s="140"/>
      <c r="L55" s="140"/>
      <c r="M55" s="181"/>
      <c r="N55" s="182"/>
      <c r="O55" s="183" t="str">
        <f t="shared" si="0"/>
        <v/>
      </c>
      <c r="P55" s="183" t="str">
        <f t="shared" si="1"/>
        <v/>
      </c>
      <c r="Q55" s="193" t="str">
        <f t="shared" si="2"/>
        <v/>
      </c>
      <c r="R55" s="194" t="str">
        <f t="shared" si="3"/>
        <v/>
      </c>
      <c r="S55" s="194" t="str">
        <f t="shared" si="4"/>
        <v/>
      </c>
      <c r="T55" s="194" t="str">
        <f t="shared" si="5"/>
        <v/>
      </c>
      <c r="U55" s="195" t="str">
        <f t="shared" si="6"/>
        <v/>
      </c>
      <c r="V55" s="196" t="str">
        <f t="shared" si="7"/>
        <v/>
      </c>
      <c r="W55" s="197" t="str">
        <f t="shared" si="8"/>
        <v/>
      </c>
      <c r="X55" s="198" t="str">
        <f t="shared" si="9"/>
        <v/>
      </c>
      <c r="Y55" s="218" t="str">
        <f t="shared" si="10"/>
        <v/>
      </c>
      <c r="Z55" s="219" t="str">
        <f t="shared" si="11"/>
        <v/>
      </c>
      <c r="AA55" s="220" t="str">
        <f t="shared" si="12"/>
        <v/>
      </c>
      <c r="AB55" s="221" t="str">
        <f t="shared" si="13"/>
        <v/>
      </c>
      <c r="AC55" s="222" t="str">
        <f t="shared" si="14"/>
        <v/>
      </c>
      <c r="AD55" s="226"/>
      <c r="AE55" s="225" t="str">
        <f t="shared" si="21"/>
        <v/>
      </c>
      <c r="AF55" s="227"/>
      <c r="AG55" s="260"/>
      <c r="AH55" s="260"/>
      <c r="AI55" s="256" t="str">
        <f t="shared" si="15"/>
        <v/>
      </c>
      <c r="AJ55" s="257" t="str">
        <f t="shared" si="16"/>
        <v/>
      </c>
      <c r="AK55" s="258" t="str">
        <f t="shared" si="17"/>
        <v/>
      </c>
      <c r="AL55" s="253" t="str">
        <f t="shared" si="18"/>
        <v/>
      </c>
      <c r="AM55" s="259" t="str">
        <f t="shared" si="19"/>
        <v/>
      </c>
      <c r="AN55" s="255" t="str">
        <f t="shared" si="20"/>
        <v/>
      </c>
      <c r="AO55" s="289"/>
      <c r="AP55" s="291"/>
    </row>
    <row r="56" ht="15.75" spans="1:42">
      <c r="A56" s="142"/>
      <c r="B56" s="143"/>
      <c r="C56" s="143"/>
      <c r="D56" s="144"/>
      <c r="E56" s="144"/>
      <c r="F56" s="145"/>
      <c r="G56" s="146"/>
      <c r="H56" s="146"/>
      <c r="I56" s="146"/>
      <c r="J56" s="184"/>
      <c r="K56" s="146"/>
      <c r="L56" s="146"/>
      <c r="M56" s="185"/>
      <c r="N56" s="186"/>
      <c r="O56" s="187" t="str">
        <f t="shared" si="0"/>
        <v/>
      </c>
      <c r="P56" s="187" t="str">
        <f t="shared" si="1"/>
        <v/>
      </c>
      <c r="Q56" s="199" t="str">
        <f t="shared" si="2"/>
        <v/>
      </c>
      <c r="R56" s="200" t="str">
        <f t="shared" si="3"/>
        <v/>
      </c>
      <c r="S56" s="200" t="str">
        <f t="shared" si="4"/>
        <v/>
      </c>
      <c r="T56" s="200" t="str">
        <f t="shared" si="5"/>
        <v/>
      </c>
      <c r="U56" s="201" t="str">
        <f t="shared" si="6"/>
        <v/>
      </c>
      <c r="V56" s="202" t="str">
        <f t="shared" si="7"/>
        <v/>
      </c>
      <c r="W56" s="203" t="str">
        <f t="shared" si="8"/>
        <v/>
      </c>
      <c r="X56" s="204" t="str">
        <f t="shared" si="9"/>
        <v/>
      </c>
      <c r="Y56" s="237" t="str">
        <f t="shared" si="10"/>
        <v/>
      </c>
      <c r="Z56" s="238" t="str">
        <f t="shared" si="11"/>
        <v/>
      </c>
      <c r="AA56" s="239" t="str">
        <f t="shared" si="12"/>
        <v/>
      </c>
      <c r="AB56" s="240" t="str">
        <f t="shared" si="13"/>
        <v/>
      </c>
      <c r="AC56" s="241" t="str">
        <f t="shared" si="14"/>
        <v/>
      </c>
      <c r="AD56" s="144"/>
      <c r="AE56" s="242" t="str">
        <f t="shared" si="21"/>
        <v/>
      </c>
      <c r="AF56" s="243"/>
      <c r="AG56" s="275"/>
      <c r="AH56" s="275"/>
      <c r="AI56" s="276" t="str">
        <f t="shared" si="15"/>
        <v/>
      </c>
      <c r="AJ56" s="277" t="str">
        <f t="shared" si="16"/>
        <v/>
      </c>
      <c r="AK56" s="278" t="str">
        <f t="shared" si="17"/>
        <v/>
      </c>
      <c r="AL56" s="279" t="str">
        <f t="shared" si="18"/>
        <v/>
      </c>
      <c r="AM56" s="280" t="str">
        <f t="shared" si="19"/>
        <v/>
      </c>
      <c r="AN56" s="281" t="str">
        <f t="shared" si="20"/>
        <v/>
      </c>
      <c r="AO56" s="292"/>
      <c r="AP56" s="293"/>
    </row>
    <row r="57" ht="16.5"/>
    <row r="58" ht="21.75" spans="1:23">
      <c r="A58" s="147" t="s">
        <v>141</v>
      </c>
      <c r="B58" s="148"/>
      <c r="C58" s="149"/>
      <c r="D58" s="150"/>
      <c r="E58" s="150"/>
      <c r="F58" s="150"/>
      <c r="G58" s="150"/>
      <c r="H58" s="151"/>
      <c r="U58" s="205"/>
      <c r="V58" s="206"/>
      <c r="W58" s="207"/>
    </row>
    <row r="59" spans="1:8">
      <c r="A59" s="152" t="s">
        <v>142</v>
      </c>
      <c r="B59" s="153" t="s">
        <v>143</v>
      </c>
      <c r="C59" s="153" t="s">
        <v>144</v>
      </c>
      <c r="D59" s="154" t="s">
        <v>145</v>
      </c>
      <c r="E59" s="154" t="s">
        <v>146</v>
      </c>
      <c r="F59" s="154" t="s">
        <v>147</v>
      </c>
      <c r="G59" s="154" t="s">
        <v>148</v>
      </c>
      <c r="H59" s="155" t="s">
        <v>149</v>
      </c>
    </row>
    <row r="60" spans="1:8">
      <c r="A60" s="156">
        <f>COUNTA(A7:A56)</f>
        <v>0</v>
      </c>
      <c r="B60" s="157">
        <f>SUM(U7:U56)</f>
        <v>0</v>
      </c>
      <c r="C60" s="158">
        <f>SUM(AK7:AK56)</f>
        <v>0</v>
      </c>
      <c r="D60" s="159" t="str">
        <f>IFERROR(C60/B60,"")</f>
        <v/>
      </c>
      <c r="E60" s="160" t="str">
        <f>IFERROR(B60/A60,"")</f>
        <v/>
      </c>
      <c r="F60" s="161" t="str">
        <f>IFERROR(C60/A60,"")</f>
        <v/>
      </c>
      <c r="G60" s="162" t="str">
        <f>IFERROR(F60/E60,"")</f>
        <v/>
      </c>
      <c r="H60" s="163" t="str">
        <f>IFERROR(AVERAGE(AE7:AE56),"")</f>
        <v/>
      </c>
    </row>
    <row r="61" ht="15.75" spans="1:8">
      <c r="A61" s="164"/>
      <c r="B61" s="165"/>
      <c r="C61" s="165"/>
      <c r="D61" s="165"/>
      <c r="E61" s="165"/>
      <c r="F61" s="165"/>
      <c r="G61" s="165"/>
      <c r="H61" s="166"/>
    </row>
    <row r="62" ht="15.75"/>
  </sheetData>
  <sheetProtection algorithmName="SHA-512" hashValue="VC2iEa3Yx5ob9LjVXSEvmyyDXJ98DoZjjvjLxmH7wGvGBOhlssfnIhkQw69/1nVKy9RTBWrpcddENXUeH0UPlA==" saltValue="JPBoGiOBUvQJ4WFIRXG2tA==" spinCount="100000" sheet="1" objects="1"/>
  <mergeCells count="4">
    <mergeCell ref="E3:F3"/>
    <mergeCell ref="T3:U3"/>
    <mergeCell ref="AG3:AH3"/>
    <mergeCell ref="AC5:AM5"/>
  </mergeCells>
  <dataValidations count="14">
    <dataValidation type="date" operator="greaterThan" allowBlank="1" showInputMessage="1" showErrorMessage="1" error="You must enter a date.&#10;&#10;Format:  mm/dd/yy" sqref="AP1 AO2 AO4:AO5 AO7:AO1048576" errorStyle="warning">
      <formula1>25569</formula1>
    </dataValidation>
    <dataValidation type="list" allowBlank="1" showInputMessage="1" showErrorMessage="1" sqref="B13">
      <formula1>$AU$7:$AU$9</formula1>
    </dataValidation>
    <dataValidation allowBlank="1" showInputMessage="1" showErrorMessage="1" error="You must enter a whole number for the number of contracts you are trading.&#10;&#10;#" sqref="F60" errorStyle="warning"/>
    <dataValidation type="decimal" operator="greaterThan" allowBlank="1" showInputMessage="1" showErrorMessage="1" error="Enter the price as a numeric value." sqref="G61 G62:I62 M63:P63 R63:S63 G66:G67 I60:I61 I66:I67 G1:I2 G4:I5 G64:I65 G7:I58 G68:I1048576 K1:L2 AG1:AH2 K4:L5 AG4:AH5 K7:L62 K64:L1048576 AG7:AH1048576" errorStyle="warning">
      <formula1>0.01</formula1>
    </dataValidation>
    <dataValidation type="textLength" operator="between" allowBlank="1" showInputMessage="1" showErrorMessage="1" error="You must enter the stock symbol using alpha characters only." sqref="H63 B1:B2 B4:B5 B57:B58 B61:B62 B64:B1048576" errorStyle="warning">
      <formula1>1</formula1>
      <formula2>10</formula2>
    </dataValidation>
    <dataValidation type="list" allowBlank="1" showInputMessage="1" showErrorMessage="1" error="You must enter one of the Trade Types from the drop ddown list.&#10;&#10;&quot;Bull Put&quot;&#10;&quot;Bear Call&quot;&#10;&quot;Iron Condor&quot;" sqref="I63 B7:B12 B14:B56 C1:C2 C4:C5 C57:C58 C61:C62 C64:C1048576" errorStyle="warning">
      <formula1>$AU$7:$AU$9</formula1>
    </dataValidation>
    <dataValidation type="date" operator="greaterThan" allowBlank="1" showInputMessage="1" showErrorMessage="1" error="This Entry Requies A Date&#10;&#10;Format:  ##/##/##" sqref="J63 D1:D2 D4:D5 D7:D58 D61:D62 D64:D1048576" errorStyle="warning">
      <formula1>25569</formula1>
    </dataValidation>
    <dataValidation type="date" operator="greaterThan" allowBlank="1" showInputMessage="1" showErrorMessage="1" error="You must enter a date.&#10;&#10;mm/dd/yy" sqref="K63 E1:E2 E4:E5 E7:E58 E61:E62 E64:E1048576" errorStyle="warning">
      <formula1>25569</formula1>
    </dataValidation>
    <dataValidation type="whole" operator="greaterThanOrEqual" allowBlank="1" showInputMessage="1" showErrorMessage="1" error="You must enter a whole number for the number of contracts you are trading.&#10;&#10;#" sqref="L63 F1:F2 F4:F5 F7:F58 F61:F62 F64:F1048576" errorStyle="warning">
      <formula1>1</formula1>
    </dataValidation>
    <dataValidation type="decimal" operator="between" allowBlank="1" showInputMessage="1" showErrorMessage="1" error="Enter the Short Leg Delta as:&#10;&#10;&quot;-0##&quot; for a Put&quot;&#10;&quot;0.## for a Call&quot;" sqref="Q63 J1:J2 J4:J5 J7:J58 J60:J62 J64:J1048576" errorStyle="warning">
      <formula1>-0.99</formula1>
      <formula2>0.99</formula2>
    </dataValidation>
    <dataValidation type="whole" operator="between" allowBlank="1" showInputMessage="1" showErrorMessage="1" error="Enter the % Max Profit as a whole number." sqref="T63 M1:M2 M4:M5 M7:M62 M64:M1048576" errorStyle="warning">
      <formula1>1</formula1>
      <formula2>100</formula2>
    </dataValidation>
    <dataValidation type="whole" operator="between" allowBlank="1" showInputMessage="1" showErrorMessage="1" error="Enter the % Net Debit as a whole number." sqref="U63 N1:N2 N4:N5 N7:N62 N64:N1048576" errorStyle="warning">
      <formula1>1</formula1>
      <formula2>500</formula2>
    </dataValidation>
    <dataValidation type="date" operator="greaterThan" allowBlank="1" showInputMessage="1" showErrorMessage="1" error="This entry requires a date.&#10;&#10;Format:  mm/dd/yy" sqref="AD1:AD2 AD4:AD5 AD7:AD1048576" errorStyle="warning">
      <formula1>25569</formula1>
    </dataValidation>
    <dataValidation type="decimal" operator="greaterThan" allowBlank="1" showInputMessage="1" showErrorMessage="1" error="Enter a price as a numeric value." sqref="AF1:AF2 AF4:AF5 AF7:AF1048576" errorStyle="warning">
      <formula1>0.01</formula1>
    </dataValidation>
  </dataValidations>
  <printOptions horizontalCentered="1" verticalCentered="1"/>
  <pageMargins left="0.5" right="0.5" top="0.25" bottom="0.25" header="0.5" footer="0.5"/>
  <pageSetup paperSize="1" scale="55" orientation="landscape" horizontalDpi="600"/>
  <headerFooter/>
  <colBreaks count="3" manualBreakCount="3">
    <brk id="14" max="1048575" man="1"/>
    <brk id="28" max="1048575" man="1"/>
    <brk id="39" max="62"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46"/>
  <sheetViews>
    <sheetView zoomScale="70" zoomScaleNormal="70" topLeftCell="A9" workbookViewId="0">
      <selection activeCell="H10" sqref="H10"/>
    </sheetView>
  </sheetViews>
  <sheetFormatPr defaultColWidth="14.6666666666667" defaultRowHeight="15"/>
  <cols>
    <col min="1" max="1" width="14.6666666666667" style="73"/>
    <col min="2" max="2" width="8.66666666666667" style="73" customWidth="1"/>
    <col min="3" max="3" width="16.6666666666667" style="73" customWidth="1"/>
    <col min="4" max="5" width="9.66666666666667" style="73" customWidth="1"/>
    <col min="6" max="6" width="181.228571428571" style="73" customWidth="1"/>
    <col min="7" max="7" width="18" style="73" customWidth="1"/>
    <col min="8" max="12" width="10.6666666666667" style="73" customWidth="1"/>
    <col min="13" max="13" width="9.88571428571429" style="73" customWidth="1"/>
    <col min="14" max="15" width="12.6666666666667" style="73" customWidth="1"/>
    <col min="16" max="17" width="10.6666666666667" style="73" customWidth="1"/>
    <col min="18" max="19" width="12.6666666666667" style="73" customWidth="1"/>
    <col min="20" max="22" width="10.6666666666667" style="73" customWidth="1"/>
    <col min="23" max="24" width="8.66666666666667" style="73" customWidth="1"/>
    <col min="25" max="28" width="10.6666666666667" style="73" customWidth="1"/>
    <col min="29" max="29" width="15.8857142857143" style="73" customWidth="1"/>
    <col min="30" max="30" width="10.6666666666667" style="73" customWidth="1"/>
    <col min="31" max="31" width="14.6666666666667" style="73" customWidth="1"/>
    <col min="32" max="32" width="12.6666666666667" style="73" customWidth="1"/>
    <col min="33" max="34" width="11.6666666666667" style="73" customWidth="1"/>
    <col min="35" max="36" width="10.6666666666667" style="73" customWidth="1"/>
    <col min="37" max="37" width="12.6666666666667" style="73" customWidth="1"/>
    <col min="38" max="39" width="10.6666666666667" style="73" customWidth="1"/>
    <col min="40" max="40" width="14.6666666666667" style="73" customWidth="1"/>
    <col min="41" max="41" width="8.66666666666667" style="73" customWidth="1"/>
    <col min="42" max="48" width="10.6666666666667" style="73" customWidth="1"/>
    <col min="49" max="49" width="12.6666666666667" style="73" customWidth="1"/>
    <col min="50" max="50" width="10.6666666666667" style="73" customWidth="1"/>
    <col min="51" max="51" width="12.6666666666667" style="73" customWidth="1"/>
    <col min="52" max="52" width="10.6666666666667" style="73" customWidth="1"/>
    <col min="53" max="53" width="14.6666666666667" style="73" customWidth="1"/>
    <col min="54" max="54" width="174.447619047619" style="73" customWidth="1"/>
    <col min="55" max="65" width="14.6666666666667" style="73"/>
    <col min="66" max="66" width="27.8857142857143" style="73" customWidth="1"/>
    <col min="67" max="16384" width="14.6666666666667" style="73"/>
  </cols>
  <sheetData>
    <row r="1" ht="9.9" customHeight="1" spans="1:6">
      <c r="A1" s="74"/>
      <c r="B1" s="75"/>
      <c r="C1" s="75"/>
      <c r="D1" s="75"/>
      <c r="E1" s="75"/>
      <c r="F1" s="76"/>
    </row>
    <row r="2" ht="36" customHeight="1" spans="1:24">
      <c r="A2" s="77" t="s">
        <v>150</v>
      </c>
      <c r="B2" s="78"/>
      <c r="C2" s="78"/>
      <c r="D2" s="78"/>
      <c r="E2" s="78"/>
      <c r="F2" s="79"/>
      <c r="G2" s="80"/>
      <c r="H2" s="80"/>
      <c r="I2" s="80"/>
      <c r="J2" s="80"/>
      <c r="K2" s="80"/>
      <c r="L2" s="80"/>
      <c r="M2" s="80"/>
      <c r="N2" s="80"/>
      <c r="O2" s="80"/>
      <c r="P2" s="80"/>
      <c r="Q2" s="80"/>
      <c r="R2" s="80"/>
      <c r="S2" s="80"/>
      <c r="T2" s="80"/>
      <c r="U2" s="80"/>
      <c r="V2" s="80"/>
      <c r="W2" s="80"/>
      <c r="X2" s="80"/>
    </row>
    <row r="3" ht="9.9" customHeight="1" spans="1:24">
      <c r="A3" s="81"/>
      <c r="B3" s="82"/>
      <c r="C3" s="82"/>
      <c r="D3" s="82"/>
      <c r="E3" s="82"/>
      <c r="F3" s="83"/>
      <c r="G3" s="80"/>
      <c r="H3" s="80"/>
      <c r="I3" s="80"/>
      <c r="J3" s="80"/>
      <c r="K3" s="80"/>
      <c r="L3" s="80"/>
      <c r="M3" s="80"/>
      <c r="N3" s="80"/>
      <c r="O3" s="80"/>
      <c r="P3" s="80"/>
      <c r="Q3" s="80"/>
      <c r="R3" s="80"/>
      <c r="S3" s="80"/>
      <c r="T3" s="80"/>
      <c r="U3" s="80"/>
      <c r="V3" s="80"/>
      <c r="W3" s="80"/>
      <c r="X3" s="80"/>
    </row>
    <row r="4" ht="36" customHeight="1" spans="1:24">
      <c r="A4" s="84" t="s">
        <v>151</v>
      </c>
      <c r="B4" s="85"/>
      <c r="C4" s="85"/>
      <c r="D4" s="85"/>
      <c r="E4" s="86"/>
      <c r="F4" s="87"/>
      <c r="G4" s="88"/>
      <c r="H4" s="89"/>
      <c r="I4" s="89"/>
      <c r="J4" s="89"/>
      <c r="K4" s="89"/>
      <c r="L4" s="89"/>
      <c r="M4" s="89"/>
      <c r="N4" s="89"/>
      <c r="R4" s="80"/>
      <c r="S4" s="80"/>
      <c r="T4" s="80"/>
      <c r="U4" s="80"/>
      <c r="V4" s="80"/>
      <c r="W4" s="80"/>
      <c r="X4" s="80"/>
    </row>
    <row r="5" ht="20.1" customHeight="1" spans="1:24">
      <c r="A5" s="90" t="s">
        <v>152</v>
      </c>
      <c r="B5" s="91"/>
      <c r="C5" s="91"/>
      <c r="D5" s="91"/>
      <c r="E5" s="92"/>
      <c r="F5" s="93"/>
      <c r="G5" s="88"/>
      <c r="H5" s="89"/>
      <c r="I5" s="89"/>
      <c r="J5" s="89"/>
      <c r="K5" s="89"/>
      <c r="L5" s="89"/>
      <c r="M5" s="89"/>
      <c r="N5" s="89"/>
      <c r="R5" s="80"/>
      <c r="S5" s="80"/>
      <c r="T5" s="80"/>
      <c r="U5" s="80"/>
      <c r="V5" s="80"/>
      <c r="W5" s="80"/>
      <c r="X5" s="80"/>
    </row>
    <row r="6" ht="20.1" customHeight="1" spans="1:24">
      <c r="A6" s="90" t="s">
        <v>153</v>
      </c>
      <c r="B6" s="91"/>
      <c r="C6" s="91"/>
      <c r="D6" s="91"/>
      <c r="E6" s="92"/>
      <c r="F6" s="93"/>
      <c r="G6" s="88"/>
      <c r="H6" s="89"/>
      <c r="I6" s="89"/>
      <c r="J6" s="89"/>
      <c r="K6" s="89"/>
      <c r="L6" s="89"/>
      <c r="M6" s="89"/>
      <c r="N6" s="89"/>
      <c r="R6" s="80"/>
      <c r="S6" s="80"/>
      <c r="T6" s="80"/>
      <c r="U6" s="80"/>
      <c r="V6" s="80"/>
      <c r="W6" s="80"/>
      <c r="X6" s="80"/>
    </row>
    <row r="7" ht="20.1" customHeight="1" spans="1:24">
      <c r="A7" s="90" t="s">
        <v>154</v>
      </c>
      <c r="B7" s="91"/>
      <c r="C7" s="91"/>
      <c r="D7" s="91"/>
      <c r="E7" s="92"/>
      <c r="F7" s="93"/>
      <c r="G7" s="88"/>
      <c r="H7" s="89"/>
      <c r="I7" s="89"/>
      <c r="J7" s="89"/>
      <c r="K7" s="89"/>
      <c r="L7" s="89"/>
      <c r="M7" s="89"/>
      <c r="N7" s="89"/>
      <c r="R7" s="80"/>
      <c r="S7" s="80"/>
      <c r="T7" s="80"/>
      <c r="U7" s="80"/>
      <c r="V7" s="80"/>
      <c r="W7" s="80"/>
      <c r="X7" s="80"/>
    </row>
    <row r="8" ht="20.1" customHeight="1" spans="1:24">
      <c r="A8" s="90" t="s">
        <v>155</v>
      </c>
      <c r="B8" s="91"/>
      <c r="C8" s="91"/>
      <c r="D8" s="91"/>
      <c r="E8" s="92"/>
      <c r="F8" s="93"/>
      <c r="G8" s="88"/>
      <c r="H8" s="89"/>
      <c r="I8" s="89"/>
      <c r="J8" s="89"/>
      <c r="K8" s="89"/>
      <c r="L8" s="89"/>
      <c r="M8" s="89"/>
      <c r="N8" s="89"/>
      <c r="R8" s="80"/>
      <c r="S8" s="80"/>
      <c r="T8" s="80"/>
      <c r="U8" s="80"/>
      <c r="V8" s="80"/>
      <c r="W8" s="80"/>
      <c r="X8" s="80"/>
    </row>
    <row r="9" ht="20.1" customHeight="1" spans="1:24">
      <c r="A9" s="94" t="s">
        <v>156</v>
      </c>
      <c r="B9" s="95"/>
      <c r="C9" s="95"/>
      <c r="D9" s="95"/>
      <c r="E9" s="95"/>
      <c r="F9" s="96"/>
      <c r="G9" s="97"/>
      <c r="H9" s="98"/>
      <c r="I9" s="98"/>
      <c r="J9" s="98"/>
      <c r="K9" s="118"/>
      <c r="L9" s="118"/>
      <c r="M9" s="89"/>
      <c r="N9" s="89"/>
      <c r="R9" s="80"/>
      <c r="S9" s="80"/>
      <c r="T9" s="80"/>
      <c r="U9" s="80"/>
      <c r="V9" s="80"/>
      <c r="W9" s="80"/>
      <c r="X9" s="80"/>
    </row>
    <row r="10" ht="20.1" customHeight="1" spans="1:24">
      <c r="A10" s="90" t="s">
        <v>157</v>
      </c>
      <c r="B10" s="99"/>
      <c r="C10" s="99"/>
      <c r="D10" s="99"/>
      <c r="E10" s="99"/>
      <c r="F10" s="100"/>
      <c r="G10" s="97"/>
      <c r="H10" s="97"/>
      <c r="I10" s="97"/>
      <c r="J10" s="97"/>
      <c r="K10" s="97"/>
      <c r="L10" s="97"/>
      <c r="M10" s="89"/>
      <c r="N10" s="89"/>
      <c r="R10" s="80"/>
      <c r="S10" s="80"/>
      <c r="T10" s="80"/>
      <c r="U10" s="80"/>
      <c r="V10" s="80"/>
      <c r="W10" s="80"/>
      <c r="X10" s="80"/>
    </row>
    <row r="11" ht="20.1" customHeight="1" spans="1:24">
      <c r="A11" s="90" t="s">
        <v>158</v>
      </c>
      <c r="B11" s="101"/>
      <c r="C11" s="101"/>
      <c r="D11" s="101"/>
      <c r="E11" s="101"/>
      <c r="F11" s="100"/>
      <c r="G11" s="97"/>
      <c r="H11" s="97"/>
      <c r="I11" s="97"/>
      <c r="J11" s="97"/>
      <c r="K11" s="97"/>
      <c r="L11" s="97"/>
      <c r="M11" s="89"/>
      <c r="N11" s="89"/>
      <c r="R11" s="80"/>
      <c r="S11" s="80"/>
      <c r="T11" s="80"/>
      <c r="U11" s="80"/>
      <c r="V11" s="80"/>
      <c r="W11" s="80"/>
      <c r="X11" s="80"/>
    </row>
    <row r="12" ht="20.1" customHeight="1" spans="1:24">
      <c r="A12" s="90" t="s">
        <v>159</v>
      </c>
      <c r="B12" s="101"/>
      <c r="C12" s="101"/>
      <c r="D12" s="101"/>
      <c r="E12" s="101"/>
      <c r="F12" s="100"/>
      <c r="G12" s="97"/>
      <c r="H12" s="97"/>
      <c r="I12" s="97"/>
      <c r="J12" s="97"/>
      <c r="K12" s="97"/>
      <c r="L12" s="97"/>
      <c r="M12" s="89"/>
      <c r="N12" s="89"/>
      <c r="R12" s="80"/>
      <c r="S12" s="80"/>
      <c r="T12" s="80"/>
      <c r="U12" s="80"/>
      <c r="V12" s="80"/>
      <c r="W12" s="80"/>
      <c r="X12" s="80"/>
    </row>
    <row r="13" ht="20.1" customHeight="1" spans="1:24">
      <c r="A13" s="470" t="s">
        <v>160</v>
      </c>
      <c r="B13" s="101"/>
      <c r="C13" s="101"/>
      <c r="D13" s="101"/>
      <c r="E13" s="101"/>
      <c r="F13" s="100"/>
      <c r="G13" s="97"/>
      <c r="H13" s="97"/>
      <c r="I13" s="97"/>
      <c r="J13" s="97"/>
      <c r="K13" s="97"/>
      <c r="L13" s="97"/>
      <c r="M13" s="89"/>
      <c r="N13" s="89"/>
      <c r="R13" s="80"/>
      <c r="S13" s="80"/>
      <c r="T13" s="80"/>
      <c r="U13" s="80"/>
      <c r="V13" s="80"/>
      <c r="W13" s="80"/>
      <c r="X13" s="80"/>
    </row>
    <row r="14" ht="20.1" customHeight="1" spans="1:24">
      <c r="A14" s="90" t="s">
        <v>161</v>
      </c>
      <c r="B14" s="101" t="s">
        <v>162</v>
      </c>
      <c r="C14" s="101"/>
      <c r="D14" s="101"/>
      <c r="E14" s="101"/>
      <c r="F14" s="100"/>
      <c r="G14" s="97"/>
      <c r="H14" s="97"/>
      <c r="I14" s="97"/>
      <c r="J14" s="97"/>
      <c r="K14" s="97"/>
      <c r="L14" s="97"/>
      <c r="M14" s="89"/>
      <c r="N14" s="89"/>
      <c r="R14" s="80"/>
      <c r="S14" s="80"/>
      <c r="T14" s="80"/>
      <c r="U14" s="80"/>
      <c r="V14" s="80"/>
      <c r="W14" s="80"/>
      <c r="X14" s="80"/>
    </row>
    <row r="15" ht="20.1" customHeight="1" spans="1:24">
      <c r="A15" s="94" t="s">
        <v>163</v>
      </c>
      <c r="B15" s="95"/>
      <c r="C15" s="95"/>
      <c r="D15" s="95"/>
      <c r="E15" s="95"/>
      <c r="F15" s="96"/>
      <c r="G15" s="97"/>
      <c r="H15" s="97"/>
      <c r="I15" s="97"/>
      <c r="J15" s="97"/>
      <c r="K15" s="97"/>
      <c r="L15" s="97"/>
      <c r="M15" s="89"/>
      <c r="N15" s="89"/>
      <c r="R15" s="80"/>
      <c r="S15" s="80"/>
      <c r="T15" s="80"/>
      <c r="U15" s="80"/>
      <c r="V15" s="80"/>
      <c r="W15" s="80"/>
      <c r="X15" s="80"/>
    </row>
    <row r="16" ht="20.1" customHeight="1" spans="1:24">
      <c r="A16" s="94" t="s">
        <v>164</v>
      </c>
      <c r="B16" s="95"/>
      <c r="C16" s="95"/>
      <c r="D16" s="95"/>
      <c r="E16" s="95"/>
      <c r="F16" s="96"/>
      <c r="G16" s="97"/>
      <c r="H16" s="97"/>
      <c r="I16" s="97"/>
      <c r="J16" s="97"/>
      <c r="K16" s="97"/>
      <c r="L16" s="97"/>
      <c r="M16" s="89"/>
      <c r="N16" s="89"/>
      <c r="R16" s="80"/>
      <c r="S16" s="80"/>
      <c r="T16" s="80"/>
      <c r="U16" s="80"/>
      <c r="V16" s="80"/>
      <c r="W16" s="80"/>
      <c r="X16" s="80"/>
    </row>
    <row r="17" ht="20.1" customHeight="1" spans="1:24">
      <c r="A17" s="94" t="s">
        <v>165</v>
      </c>
      <c r="B17" s="95"/>
      <c r="C17" s="95"/>
      <c r="D17" s="95"/>
      <c r="E17" s="95"/>
      <c r="F17" s="96"/>
      <c r="G17" s="97"/>
      <c r="H17" s="97"/>
      <c r="I17" s="97"/>
      <c r="J17" s="97"/>
      <c r="K17" s="97"/>
      <c r="L17" s="97"/>
      <c r="M17" s="89"/>
      <c r="N17" s="89"/>
      <c r="R17" s="80"/>
      <c r="S17" s="80"/>
      <c r="T17" s="80"/>
      <c r="U17" s="80"/>
      <c r="V17" s="80"/>
      <c r="W17" s="80"/>
      <c r="X17" s="80"/>
    </row>
    <row r="18" ht="20.1" customHeight="1" spans="1:24">
      <c r="A18" s="94" t="s">
        <v>166</v>
      </c>
      <c r="B18" s="95"/>
      <c r="C18" s="95"/>
      <c r="D18" s="95"/>
      <c r="E18" s="95"/>
      <c r="F18" s="96"/>
      <c r="G18" s="88"/>
      <c r="H18" s="97"/>
      <c r="I18" s="97"/>
      <c r="J18" s="97"/>
      <c r="K18" s="97"/>
      <c r="L18" s="97"/>
      <c r="M18" s="97"/>
      <c r="N18" s="89"/>
      <c r="R18" s="80"/>
      <c r="S18" s="80"/>
      <c r="T18" s="80"/>
      <c r="U18" s="80"/>
      <c r="V18" s="80"/>
      <c r="W18" s="80"/>
      <c r="X18" s="80"/>
    </row>
    <row r="19" ht="20.1" customHeight="1" spans="1:24">
      <c r="A19" s="94" t="s">
        <v>167</v>
      </c>
      <c r="B19" s="95"/>
      <c r="C19" s="95"/>
      <c r="D19" s="95"/>
      <c r="E19" s="95"/>
      <c r="F19" s="96"/>
      <c r="G19" s="88"/>
      <c r="H19" s="97"/>
      <c r="I19" s="97"/>
      <c r="J19" s="97"/>
      <c r="K19" s="97"/>
      <c r="L19" s="97"/>
      <c r="M19" s="97"/>
      <c r="N19" s="89"/>
      <c r="R19" s="80"/>
      <c r="S19" s="80"/>
      <c r="T19" s="80"/>
      <c r="U19" s="80"/>
      <c r="V19" s="80"/>
      <c r="W19" s="80"/>
      <c r="X19" s="80"/>
    </row>
    <row r="20" ht="20.1" customHeight="1" spans="1:24">
      <c r="A20" s="94" t="s">
        <v>168</v>
      </c>
      <c r="B20" s="95"/>
      <c r="C20" s="95"/>
      <c r="D20" s="95"/>
      <c r="E20" s="95"/>
      <c r="F20" s="96"/>
      <c r="G20" s="88"/>
      <c r="H20" s="97"/>
      <c r="I20" s="97"/>
      <c r="J20" s="97"/>
      <c r="K20" s="97"/>
      <c r="L20" s="97"/>
      <c r="M20" s="97"/>
      <c r="N20" s="89"/>
      <c r="R20" s="80"/>
      <c r="S20" s="80"/>
      <c r="T20" s="80"/>
      <c r="U20" s="80"/>
      <c r="V20" s="80"/>
      <c r="W20" s="80"/>
      <c r="X20" s="80"/>
    </row>
    <row r="21" ht="20.1" customHeight="1" spans="1:24">
      <c r="A21" s="94"/>
      <c r="B21" s="95" t="s">
        <v>169</v>
      </c>
      <c r="C21" s="95"/>
      <c r="D21" s="95"/>
      <c r="E21" s="95"/>
      <c r="F21" s="96"/>
      <c r="G21" s="88"/>
      <c r="H21" s="97"/>
      <c r="I21" s="97"/>
      <c r="J21" s="97"/>
      <c r="K21" s="97"/>
      <c r="L21" s="97"/>
      <c r="M21" s="97"/>
      <c r="N21" s="89"/>
      <c r="R21" s="80"/>
      <c r="S21" s="80"/>
      <c r="T21" s="80"/>
      <c r="U21" s="80"/>
      <c r="V21" s="80"/>
      <c r="W21" s="80"/>
      <c r="X21" s="80"/>
    </row>
    <row r="22" ht="20.1" customHeight="1" spans="1:24">
      <c r="A22" s="94"/>
      <c r="B22" s="95" t="s">
        <v>170</v>
      </c>
      <c r="C22" s="95"/>
      <c r="D22" s="95"/>
      <c r="E22" s="95"/>
      <c r="F22" s="96"/>
      <c r="G22" s="88"/>
      <c r="H22" s="97"/>
      <c r="I22" s="97"/>
      <c r="J22" s="97"/>
      <c r="K22" s="97"/>
      <c r="L22" s="97"/>
      <c r="M22" s="97"/>
      <c r="N22" s="89"/>
      <c r="R22" s="80"/>
      <c r="S22" s="80"/>
      <c r="T22" s="80"/>
      <c r="U22" s="80"/>
      <c r="V22" s="80"/>
      <c r="W22" s="80"/>
      <c r="X22" s="80"/>
    </row>
    <row r="23" ht="20.1" customHeight="1" spans="1:24">
      <c r="A23" s="94"/>
      <c r="B23" s="95" t="s">
        <v>171</v>
      </c>
      <c r="C23" s="95"/>
      <c r="D23" s="95"/>
      <c r="E23" s="95"/>
      <c r="F23" s="96"/>
      <c r="G23" s="88"/>
      <c r="H23" s="97"/>
      <c r="I23" s="97"/>
      <c r="J23" s="97"/>
      <c r="K23" s="97"/>
      <c r="L23" s="97"/>
      <c r="M23" s="97"/>
      <c r="N23" s="89"/>
      <c r="R23" s="80"/>
      <c r="S23" s="80"/>
      <c r="T23" s="80"/>
      <c r="U23" s="80"/>
      <c r="V23" s="80"/>
      <c r="W23" s="80"/>
      <c r="X23" s="80"/>
    </row>
    <row r="24" ht="20.1" customHeight="1" spans="1:24">
      <c r="A24" s="94"/>
      <c r="B24" s="471" t="s">
        <v>172</v>
      </c>
      <c r="C24" s="95"/>
      <c r="D24" s="95"/>
      <c r="E24" s="95"/>
      <c r="F24" s="96"/>
      <c r="G24" s="88"/>
      <c r="H24" s="97"/>
      <c r="I24" s="97"/>
      <c r="J24" s="97"/>
      <c r="K24" s="97"/>
      <c r="L24" s="97"/>
      <c r="M24" s="97"/>
      <c r="N24" s="89"/>
      <c r="R24" s="80"/>
      <c r="S24" s="80"/>
      <c r="T24" s="80"/>
      <c r="U24" s="80"/>
      <c r="V24" s="80"/>
      <c r="W24" s="80"/>
      <c r="X24" s="80"/>
    </row>
    <row r="25" ht="20.1" customHeight="1" spans="1:24">
      <c r="A25" s="94"/>
      <c r="B25" s="471" t="s">
        <v>173</v>
      </c>
      <c r="C25" s="95"/>
      <c r="D25" s="95"/>
      <c r="E25" s="95"/>
      <c r="F25" s="96"/>
      <c r="G25" s="88"/>
      <c r="H25" s="97"/>
      <c r="I25" s="97"/>
      <c r="J25" s="97"/>
      <c r="K25" s="97"/>
      <c r="L25" s="97"/>
      <c r="M25" s="97"/>
      <c r="N25" s="89"/>
      <c r="R25" s="80"/>
      <c r="S25" s="80"/>
      <c r="T25" s="80"/>
      <c r="U25" s="80"/>
      <c r="V25" s="80"/>
      <c r="W25" s="80"/>
      <c r="X25" s="80"/>
    </row>
    <row r="26" ht="20.1" customHeight="1" spans="1:24">
      <c r="A26" s="94" t="s">
        <v>174</v>
      </c>
      <c r="B26" s="95"/>
      <c r="C26" s="95"/>
      <c r="D26" s="95"/>
      <c r="E26" s="95"/>
      <c r="F26" s="96"/>
      <c r="G26" s="88"/>
      <c r="H26" s="97"/>
      <c r="I26" s="97"/>
      <c r="J26" s="97"/>
      <c r="K26" s="97"/>
      <c r="L26" s="97"/>
      <c r="M26" s="97"/>
      <c r="N26" s="89"/>
      <c r="R26" s="80"/>
      <c r="S26" s="80"/>
      <c r="T26" s="80"/>
      <c r="U26" s="80"/>
      <c r="V26" s="80"/>
      <c r="W26" s="80"/>
      <c r="X26" s="80"/>
    </row>
    <row r="27" ht="20.1" customHeight="1" spans="1:24">
      <c r="A27" s="94" t="s">
        <v>175</v>
      </c>
      <c r="B27" s="95"/>
      <c r="C27" s="95"/>
      <c r="D27" s="95"/>
      <c r="E27" s="95"/>
      <c r="F27" s="96"/>
      <c r="G27" s="88"/>
      <c r="H27" s="97"/>
      <c r="I27" s="97"/>
      <c r="J27" s="97"/>
      <c r="K27" s="97"/>
      <c r="L27" s="97"/>
      <c r="M27" s="97"/>
      <c r="N27" s="89"/>
      <c r="R27" s="80"/>
      <c r="S27" s="80"/>
      <c r="T27" s="80"/>
      <c r="U27" s="80"/>
      <c r="V27" s="80"/>
      <c r="W27" s="80"/>
      <c r="X27" s="80"/>
    </row>
    <row r="28" ht="20.1" customHeight="1" spans="1:24">
      <c r="A28" s="94" t="s">
        <v>176</v>
      </c>
      <c r="B28" s="95"/>
      <c r="C28" s="95"/>
      <c r="D28" s="95"/>
      <c r="E28" s="95"/>
      <c r="F28" s="96"/>
      <c r="G28" s="88"/>
      <c r="H28" s="97"/>
      <c r="I28" s="97"/>
      <c r="J28" s="97"/>
      <c r="K28" s="97"/>
      <c r="L28" s="97"/>
      <c r="M28" s="97"/>
      <c r="N28" s="89"/>
      <c r="R28" s="80"/>
      <c r="S28" s="80"/>
      <c r="T28" s="80"/>
      <c r="U28" s="80"/>
      <c r="V28" s="80"/>
      <c r="W28" s="80"/>
      <c r="X28" s="80"/>
    </row>
    <row r="29" ht="20.1" customHeight="1" spans="1:24">
      <c r="A29" s="94" t="s">
        <v>177</v>
      </c>
      <c r="B29" s="95"/>
      <c r="C29" s="95"/>
      <c r="D29" s="95"/>
      <c r="E29" s="95"/>
      <c r="F29" s="96"/>
      <c r="G29" s="88"/>
      <c r="H29" s="97"/>
      <c r="I29" s="97"/>
      <c r="J29" s="97"/>
      <c r="K29" s="97"/>
      <c r="L29" s="97"/>
      <c r="M29" s="97"/>
      <c r="N29" s="89"/>
      <c r="R29" s="80"/>
      <c r="S29" s="80"/>
      <c r="T29" s="80"/>
      <c r="U29" s="80"/>
      <c r="V29" s="80"/>
      <c r="W29" s="80"/>
      <c r="X29" s="80"/>
    </row>
    <row r="30" ht="20.1" customHeight="1" spans="1:24">
      <c r="A30" s="94" t="s">
        <v>178</v>
      </c>
      <c r="B30" s="95"/>
      <c r="C30" s="95"/>
      <c r="D30" s="95"/>
      <c r="E30" s="95"/>
      <c r="F30" s="96"/>
      <c r="G30" s="88"/>
      <c r="H30" s="97"/>
      <c r="I30" s="97"/>
      <c r="J30" s="97"/>
      <c r="K30" s="97"/>
      <c r="L30" s="97"/>
      <c r="M30" s="97"/>
      <c r="N30" s="89"/>
      <c r="R30" s="80"/>
      <c r="S30" s="80"/>
      <c r="T30" s="80"/>
      <c r="U30" s="80"/>
      <c r="V30" s="80"/>
      <c r="W30" s="80"/>
      <c r="X30" s="80"/>
    </row>
    <row r="31" ht="20.1" customHeight="1" spans="1:24">
      <c r="A31" s="94" t="s">
        <v>179</v>
      </c>
      <c r="B31" s="95"/>
      <c r="C31" s="95"/>
      <c r="D31" s="95"/>
      <c r="E31" s="95"/>
      <c r="F31" s="96"/>
      <c r="G31" s="88"/>
      <c r="H31" s="97"/>
      <c r="I31" s="97"/>
      <c r="J31" s="97"/>
      <c r="K31" s="97"/>
      <c r="L31" s="97"/>
      <c r="M31" s="97"/>
      <c r="N31" s="89"/>
      <c r="R31" s="80"/>
      <c r="S31" s="80"/>
      <c r="T31" s="80"/>
      <c r="U31" s="80"/>
      <c r="V31" s="80"/>
      <c r="W31" s="80"/>
      <c r="X31" s="80"/>
    </row>
    <row r="32" ht="20.1" customHeight="1" spans="1:24">
      <c r="A32" s="94" t="s">
        <v>180</v>
      </c>
      <c r="B32" s="95"/>
      <c r="C32" s="95"/>
      <c r="D32" s="95"/>
      <c r="E32" s="95"/>
      <c r="F32" s="96"/>
      <c r="G32" s="88"/>
      <c r="H32" s="97"/>
      <c r="I32" s="97"/>
      <c r="J32" s="97"/>
      <c r="K32" s="97"/>
      <c r="L32" s="97"/>
      <c r="M32" s="97"/>
      <c r="N32" s="89"/>
      <c r="R32" s="80"/>
      <c r="S32" s="80"/>
      <c r="T32" s="80"/>
      <c r="U32" s="80"/>
      <c r="V32" s="80"/>
      <c r="W32" s="80"/>
      <c r="X32" s="80"/>
    </row>
    <row r="33" ht="20.1" customHeight="1" spans="1:24">
      <c r="A33" s="94" t="s">
        <v>181</v>
      </c>
      <c r="B33" s="95"/>
      <c r="C33" s="95"/>
      <c r="D33" s="95"/>
      <c r="E33" s="95"/>
      <c r="F33" s="96"/>
      <c r="G33" s="88"/>
      <c r="H33" s="97"/>
      <c r="I33" s="97"/>
      <c r="J33" s="97"/>
      <c r="K33" s="97"/>
      <c r="L33" s="97"/>
      <c r="M33" s="97"/>
      <c r="N33" s="89"/>
      <c r="R33" s="80"/>
      <c r="S33" s="80"/>
      <c r="T33" s="80"/>
      <c r="U33" s="80"/>
      <c r="V33" s="80"/>
      <c r="W33" s="80"/>
      <c r="X33" s="80"/>
    </row>
    <row r="34" ht="20.1" customHeight="1" spans="1:24">
      <c r="A34" s="94"/>
      <c r="B34" s="95"/>
      <c r="C34" s="95"/>
      <c r="D34" s="95"/>
      <c r="E34" s="95"/>
      <c r="F34" s="96"/>
      <c r="G34" s="88"/>
      <c r="H34" s="97"/>
      <c r="I34" s="97"/>
      <c r="J34" s="97"/>
      <c r="K34" s="97"/>
      <c r="L34" s="97"/>
      <c r="M34" s="97"/>
      <c r="N34" s="89"/>
      <c r="R34" s="80"/>
      <c r="S34" s="80"/>
      <c r="T34" s="80"/>
      <c r="U34" s="80"/>
      <c r="V34" s="80"/>
      <c r="W34" s="80"/>
      <c r="X34" s="80"/>
    </row>
    <row r="35" ht="20.1" customHeight="1" spans="1:24">
      <c r="A35" s="94"/>
      <c r="B35" s="95"/>
      <c r="C35" s="95"/>
      <c r="D35" s="95"/>
      <c r="E35" s="95"/>
      <c r="F35" s="96"/>
      <c r="G35" s="88"/>
      <c r="H35" s="97"/>
      <c r="I35" s="97"/>
      <c r="J35" s="97"/>
      <c r="K35" s="97"/>
      <c r="L35" s="97"/>
      <c r="M35" s="97"/>
      <c r="N35" s="89"/>
      <c r="R35" s="80"/>
      <c r="S35" s="80"/>
      <c r="T35" s="80"/>
      <c r="U35" s="80"/>
      <c r="V35" s="80"/>
      <c r="W35" s="80"/>
      <c r="X35" s="80"/>
    </row>
    <row r="36" ht="36" customHeight="1" spans="1:24">
      <c r="A36" s="102" t="s">
        <v>182</v>
      </c>
      <c r="B36" s="103"/>
      <c r="C36" s="104"/>
      <c r="D36" s="104"/>
      <c r="E36" s="104"/>
      <c r="F36" s="105"/>
      <c r="G36" s="88"/>
      <c r="H36" s="97"/>
      <c r="I36" s="97"/>
      <c r="J36" s="97"/>
      <c r="K36" s="97"/>
      <c r="L36" s="97"/>
      <c r="M36" s="97"/>
      <c r="N36" s="89"/>
      <c r="R36" s="80"/>
      <c r="S36" s="80"/>
      <c r="T36" s="80"/>
      <c r="U36" s="80"/>
      <c r="V36" s="80"/>
      <c r="W36" s="80"/>
      <c r="X36" s="80"/>
    </row>
    <row r="37" ht="20.1" customHeight="1" spans="1:24">
      <c r="A37" s="106" t="s">
        <v>183</v>
      </c>
      <c r="B37" s="107"/>
      <c r="C37" s="107"/>
      <c r="D37" s="107"/>
      <c r="E37" s="108"/>
      <c r="F37" s="109"/>
      <c r="G37" s="88"/>
      <c r="H37" s="97"/>
      <c r="I37" s="97"/>
      <c r="J37" s="97"/>
      <c r="K37" s="97"/>
      <c r="L37" s="97"/>
      <c r="M37" s="97"/>
      <c r="N37" s="89"/>
      <c r="R37" s="80"/>
      <c r="S37" s="80"/>
      <c r="T37" s="80"/>
      <c r="U37" s="80"/>
      <c r="V37" s="80"/>
      <c r="W37" s="80"/>
      <c r="X37" s="80"/>
    </row>
    <row r="38" ht="20.1" customHeight="1" spans="1:24">
      <c r="A38" s="106" t="s">
        <v>184</v>
      </c>
      <c r="B38" s="110"/>
      <c r="C38" s="110"/>
      <c r="D38" s="110"/>
      <c r="E38" s="110"/>
      <c r="F38" s="111"/>
      <c r="G38" s="88"/>
      <c r="H38" s="97"/>
      <c r="I38" s="97"/>
      <c r="J38" s="97"/>
      <c r="K38" s="97"/>
      <c r="L38" s="97"/>
      <c r="M38" s="97"/>
      <c r="N38" s="89"/>
      <c r="R38" s="80"/>
      <c r="S38" s="80"/>
      <c r="T38" s="80"/>
      <c r="U38" s="80"/>
      <c r="V38" s="80"/>
      <c r="W38" s="80"/>
      <c r="X38" s="80"/>
    </row>
    <row r="39" ht="20.1" customHeight="1" spans="1:24">
      <c r="A39" s="106" t="s">
        <v>185</v>
      </c>
      <c r="B39" s="110"/>
      <c r="C39" s="110"/>
      <c r="D39" s="110"/>
      <c r="E39" s="110"/>
      <c r="F39" s="111"/>
      <c r="G39" s="88"/>
      <c r="H39" s="97"/>
      <c r="I39" s="97"/>
      <c r="J39" s="97"/>
      <c r="K39" s="97"/>
      <c r="L39" s="97"/>
      <c r="M39" s="97"/>
      <c r="N39" s="89"/>
      <c r="R39" s="80"/>
      <c r="S39" s="80"/>
      <c r="T39" s="80"/>
      <c r="U39" s="80"/>
      <c r="V39" s="80"/>
      <c r="W39" s="80"/>
      <c r="X39" s="80"/>
    </row>
    <row r="40" ht="20.1" customHeight="1" spans="1:24">
      <c r="A40" s="106" t="s">
        <v>186</v>
      </c>
      <c r="B40" s="110"/>
      <c r="C40" s="110"/>
      <c r="D40" s="110"/>
      <c r="E40" s="110"/>
      <c r="F40" s="111"/>
      <c r="G40" s="88"/>
      <c r="H40" s="97"/>
      <c r="I40" s="97"/>
      <c r="J40" s="97"/>
      <c r="K40" s="97"/>
      <c r="L40" s="97"/>
      <c r="M40" s="97"/>
      <c r="N40" s="89"/>
      <c r="R40" s="80"/>
      <c r="S40" s="80"/>
      <c r="T40" s="80"/>
      <c r="U40" s="80"/>
      <c r="V40" s="80"/>
      <c r="W40" s="80"/>
      <c r="X40" s="80"/>
    </row>
    <row r="41" ht="20.1" customHeight="1" spans="1:24">
      <c r="A41" s="106" t="s">
        <v>187</v>
      </c>
      <c r="B41" s="110"/>
      <c r="C41" s="110"/>
      <c r="D41" s="110"/>
      <c r="E41" s="110"/>
      <c r="F41" s="111"/>
      <c r="G41" s="88"/>
      <c r="H41" s="97"/>
      <c r="I41" s="97"/>
      <c r="J41" s="97"/>
      <c r="K41" s="97"/>
      <c r="L41" s="97"/>
      <c r="M41" s="97"/>
      <c r="N41" s="89"/>
      <c r="R41" s="80"/>
      <c r="S41" s="80"/>
      <c r="T41" s="80"/>
      <c r="U41" s="80"/>
      <c r="V41" s="80"/>
      <c r="W41" s="80"/>
      <c r="X41" s="80"/>
    </row>
    <row r="42" ht="20.1" customHeight="1" spans="1:24">
      <c r="A42" s="94" t="s">
        <v>188</v>
      </c>
      <c r="B42" s="95"/>
      <c r="C42" s="95"/>
      <c r="D42" s="95"/>
      <c r="E42" s="95"/>
      <c r="F42" s="96"/>
      <c r="G42" s="88"/>
      <c r="H42" s="97"/>
      <c r="I42" s="97"/>
      <c r="J42" s="97"/>
      <c r="K42" s="97"/>
      <c r="L42" s="97"/>
      <c r="M42" s="97"/>
      <c r="N42" s="89"/>
      <c r="R42" s="80"/>
      <c r="S42" s="80"/>
      <c r="T42" s="80"/>
      <c r="U42" s="80"/>
      <c r="V42" s="80"/>
      <c r="W42" s="80"/>
      <c r="X42" s="80"/>
    </row>
    <row r="43" ht="20.1" customHeight="1" spans="1:24">
      <c r="A43" s="94" t="s">
        <v>189</v>
      </c>
      <c r="B43" s="95"/>
      <c r="C43" s="95"/>
      <c r="D43" s="95"/>
      <c r="E43" s="95"/>
      <c r="F43" s="96"/>
      <c r="G43" s="88"/>
      <c r="H43" s="97"/>
      <c r="I43" s="97"/>
      <c r="J43" s="97"/>
      <c r="K43" s="97"/>
      <c r="L43" s="97"/>
      <c r="M43" s="97"/>
      <c r="N43" s="89"/>
      <c r="R43" s="80"/>
      <c r="S43" s="80"/>
      <c r="T43" s="80"/>
      <c r="U43" s="80"/>
      <c r="V43" s="80"/>
      <c r="W43" s="80"/>
      <c r="X43" s="80"/>
    </row>
    <row r="44" ht="20.1" customHeight="1" spans="1:24">
      <c r="A44" s="94" t="s">
        <v>190</v>
      </c>
      <c r="B44" s="95"/>
      <c r="C44" s="95"/>
      <c r="D44" s="95"/>
      <c r="E44" s="95"/>
      <c r="F44" s="96"/>
      <c r="G44" s="88"/>
      <c r="H44" s="97"/>
      <c r="I44" s="97"/>
      <c r="J44" s="97"/>
      <c r="K44" s="97"/>
      <c r="L44" s="97"/>
      <c r="M44" s="97"/>
      <c r="N44" s="89"/>
      <c r="R44" s="80"/>
      <c r="S44" s="80"/>
      <c r="T44" s="80"/>
      <c r="U44" s="80"/>
      <c r="V44" s="80"/>
      <c r="W44" s="80"/>
      <c r="X44" s="80"/>
    </row>
    <row r="45" ht="20.1" customHeight="1" spans="1:24">
      <c r="A45" s="112"/>
      <c r="B45" s="113"/>
      <c r="C45" s="113"/>
      <c r="D45" s="113"/>
      <c r="E45" s="113"/>
      <c r="F45" s="114"/>
      <c r="G45" s="88"/>
      <c r="H45" s="97"/>
      <c r="I45" s="97"/>
      <c r="J45" s="97"/>
      <c r="K45" s="97"/>
      <c r="L45" s="97"/>
      <c r="M45" s="97"/>
      <c r="N45" s="89"/>
      <c r="R45" s="80"/>
      <c r="S45" s="80"/>
      <c r="T45" s="80"/>
      <c r="U45" s="80"/>
      <c r="V45" s="80"/>
      <c r="W45" s="80"/>
      <c r="X45" s="80"/>
    </row>
    <row r="46" ht="21" spans="1:24">
      <c r="A46" s="115"/>
      <c r="B46" s="116"/>
      <c r="C46" s="116"/>
      <c r="D46" s="116"/>
      <c r="E46" s="116"/>
      <c r="F46" s="116"/>
      <c r="G46" s="117"/>
      <c r="H46" s="116"/>
      <c r="I46" s="116"/>
      <c r="J46" s="116"/>
      <c r="K46" s="116"/>
      <c r="L46" s="116"/>
      <c r="M46" s="116"/>
      <c r="R46" s="80"/>
      <c r="S46" s="80"/>
      <c r="T46" s="80"/>
      <c r="U46" s="80"/>
      <c r="V46" s="80"/>
      <c r="W46" s="80"/>
      <c r="X46" s="80"/>
    </row>
  </sheetData>
  <sheetProtection algorithmName="SHA-512" hashValue="/NpVhabEn8XYCdS+W68UFVvrrJw67VEeAODhQNVscwGifwUNuzd0shn+oFkjrrnutqQ3r0x8ToFqZmab4iLxNw==" saltValue="lec/SWSUjndXy4BOwfE0Yw==" spinCount="100000" sheet="1" selectLockedCells="1" selectUnlockedCells="1" objects="1"/>
  <mergeCells count="10">
    <mergeCell ref="A2:F2"/>
    <mergeCell ref="A9:F9"/>
    <mergeCell ref="A11:F11"/>
    <mergeCell ref="A12:F12"/>
    <mergeCell ref="A13:F13"/>
    <mergeCell ref="A15:F15"/>
    <mergeCell ref="A16:F16"/>
    <mergeCell ref="A18:F18"/>
    <mergeCell ref="A20:F20"/>
    <mergeCell ref="A27:F27"/>
  </mergeCells>
  <printOptions horizontalCentered="1" verticalCentered="1"/>
  <pageMargins left="0" right="0" top="0.5" bottom="0.5" header="0.5" footer="0.5"/>
  <pageSetup paperSize="1" scale="5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2"/>
  <sheetViews>
    <sheetView topLeftCell="A6" workbookViewId="0">
      <selection activeCell="J18" sqref="J18"/>
    </sheetView>
  </sheetViews>
  <sheetFormatPr defaultColWidth="9" defaultRowHeight="15" outlineLevelCol="4"/>
  <cols>
    <col min="1" max="1" width="8.78095238095238" customWidth="1"/>
    <col min="2" max="2" width="3.78095238095238" customWidth="1"/>
    <col min="3" max="4" width="32.7809523809524" customWidth="1"/>
    <col min="5" max="5" width="44.1428571428571" customWidth="1"/>
    <col min="6" max="6" width="12" customWidth="1"/>
  </cols>
  <sheetData>
    <row r="1" ht="22" customHeight="1" spans="1:5">
      <c r="A1" s="1" t="s">
        <v>191</v>
      </c>
      <c r="B1" s="2"/>
      <c r="C1" s="2"/>
      <c r="D1" s="2"/>
      <c r="E1" s="3"/>
    </row>
    <row r="2" ht="16.5" spans="1:5">
      <c r="A2" s="4" t="s">
        <v>192</v>
      </c>
      <c r="B2" s="5" t="s">
        <v>193</v>
      </c>
      <c r="C2" s="6" t="s">
        <v>194</v>
      </c>
      <c r="D2" s="6" t="s">
        <v>195</v>
      </c>
      <c r="E2" s="7" t="s">
        <v>196</v>
      </c>
    </row>
    <row r="3" ht="12" customHeight="1" spans="1:5">
      <c r="A3" s="8">
        <v>1</v>
      </c>
      <c r="B3" s="9"/>
      <c r="C3" s="10" t="s">
        <v>197</v>
      </c>
      <c r="D3" s="472" t="s">
        <v>198</v>
      </c>
      <c r="E3" s="473" t="s">
        <v>199</v>
      </c>
    </row>
    <row r="4" ht="12" customHeight="1" spans="1:5">
      <c r="A4" s="13"/>
      <c r="B4" s="14"/>
      <c r="C4" s="11"/>
      <c r="D4" s="472" t="s">
        <v>200</v>
      </c>
      <c r="E4" s="12" t="s">
        <v>201</v>
      </c>
    </row>
    <row r="5" ht="12" customHeight="1" spans="1:5">
      <c r="A5" s="15">
        <v>2</v>
      </c>
      <c r="B5" s="16"/>
      <c r="C5" s="17" t="s">
        <v>202</v>
      </c>
      <c r="D5" s="474" t="s">
        <v>203</v>
      </c>
      <c r="E5" s="475" t="s">
        <v>204</v>
      </c>
    </row>
    <row r="6" ht="12" customHeight="1" spans="1:5">
      <c r="A6" s="20"/>
      <c r="B6" s="21"/>
      <c r="C6" s="22"/>
      <c r="D6" s="22"/>
      <c r="E6" s="23" t="s">
        <v>205</v>
      </c>
    </row>
    <row r="7" ht="12" customHeight="1" spans="1:5">
      <c r="A7" s="20"/>
      <c r="B7" s="21"/>
      <c r="C7" s="22"/>
      <c r="D7" s="22"/>
      <c r="E7" s="23" t="s">
        <v>206</v>
      </c>
    </row>
    <row r="8" ht="12" customHeight="1" spans="1:5">
      <c r="A8" s="24"/>
      <c r="B8" s="25"/>
      <c r="C8" s="26"/>
      <c r="D8" s="26"/>
      <c r="E8" s="27" t="s">
        <v>207</v>
      </c>
    </row>
    <row r="9" ht="12" customHeight="1" spans="1:5">
      <c r="A9" s="13">
        <v>3</v>
      </c>
      <c r="B9" s="14"/>
      <c r="C9" s="28" t="s">
        <v>208</v>
      </c>
      <c r="D9" s="472" t="s">
        <v>209</v>
      </c>
      <c r="E9" s="476" t="s">
        <v>210</v>
      </c>
    </row>
    <row r="10" ht="12" customHeight="1" spans="1:5">
      <c r="A10" s="13"/>
      <c r="B10" s="14"/>
      <c r="C10" s="11"/>
      <c r="D10" s="472" t="s">
        <v>211</v>
      </c>
      <c r="E10" s="12" t="s">
        <v>212</v>
      </c>
    </row>
    <row r="11" ht="12" customHeight="1" spans="1:5">
      <c r="A11" s="13"/>
      <c r="B11" s="14"/>
      <c r="C11" s="11"/>
      <c r="D11" s="472" t="s">
        <v>213</v>
      </c>
      <c r="E11" s="476" t="s">
        <v>214</v>
      </c>
    </row>
    <row r="12" ht="12" customHeight="1" spans="1:5">
      <c r="A12" s="13"/>
      <c r="B12" s="14"/>
      <c r="C12" s="11"/>
      <c r="D12" s="11"/>
      <c r="E12" s="477" t="s">
        <v>215</v>
      </c>
    </row>
    <row r="13" ht="12" customHeight="1" spans="1:5">
      <c r="A13" s="13"/>
      <c r="B13" s="14"/>
      <c r="C13" s="11"/>
      <c r="D13" s="11"/>
      <c r="E13" s="30" t="s">
        <v>216</v>
      </c>
    </row>
    <row r="14" ht="12" customHeight="1" spans="1:5">
      <c r="A14" s="13"/>
      <c r="B14" s="14"/>
      <c r="C14" s="11"/>
      <c r="D14" s="11"/>
      <c r="E14" s="476" t="s">
        <v>217</v>
      </c>
    </row>
    <row r="15" ht="12" customHeight="1" spans="1:5">
      <c r="A15" s="15">
        <v>4</v>
      </c>
      <c r="B15" s="16"/>
      <c r="C15" s="17" t="s">
        <v>218</v>
      </c>
      <c r="D15" s="474" t="s">
        <v>219</v>
      </c>
      <c r="E15" s="478" t="s">
        <v>220</v>
      </c>
    </row>
    <row r="16" ht="12" customHeight="1" spans="1:5">
      <c r="A16" s="20"/>
      <c r="B16" s="21"/>
      <c r="C16" s="22"/>
      <c r="D16" s="479" t="s">
        <v>221</v>
      </c>
      <c r="E16" s="480" t="s">
        <v>222</v>
      </c>
    </row>
    <row r="17" ht="12" customHeight="1" spans="1:5">
      <c r="A17" s="20"/>
      <c r="B17" s="21"/>
      <c r="C17" s="22"/>
      <c r="D17" s="22"/>
      <c r="E17" s="480" t="s">
        <v>223</v>
      </c>
    </row>
    <row r="18" ht="12" customHeight="1" spans="1:5">
      <c r="A18" s="20"/>
      <c r="B18" s="21"/>
      <c r="C18" s="22"/>
      <c r="D18" s="22"/>
      <c r="E18" s="23" t="s">
        <v>224</v>
      </c>
    </row>
    <row r="19" ht="12" customHeight="1" spans="1:5">
      <c r="A19" s="20"/>
      <c r="B19" s="21"/>
      <c r="C19" s="22"/>
      <c r="D19" s="22"/>
      <c r="E19" s="480" t="s">
        <v>225</v>
      </c>
    </row>
    <row r="20" ht="12" customHeight="1" spans="1:5">
      <c r="A20" s="20"/>
      <c r="B20" s="21"/>
      <c r="C20" s="22"/>
      <c r="D20" s="22"/>
      <c r="E20" s="481" t="s">
        <v>226</v>
      </c>
    </row>
    <row r="21" ht="12" customHeight="1" spans="1:5">
      <c r="A21" s="20"/>
      <c r="B21" s="21"/>
      <c r="C21" s="22"/>
      <c r="D21" s="22"/>
      <c r="E21" s="481" t="s">
        <v>227</v>
      </c>
    </row>
    <row r="22" ht="12" customHeight="1" spans="1:5">
      <c r="A22" s="33">
        <v>5</v>
      </c>
      <c r="B22" s="34"/>
      <c r="C22" s="35" t="s">
        <v>228</v>
      </c>
      <c r="D22" s="482" t="s">
        <v>221</v>
      </c>
      <c r="E22" s="483" t="s">
        <v>229</v>
      </c>
    </row>
    <row r="23" ht="12" customHeight="1" spans="1:5">
      <c r="A23" s="38"/>
      <c r="B23" s="39"/>
      <c r="C23" s="40"/>
      <c r="D23" s="484" t="s">
        <v>230</v>
      </c>
      <c r="E23" s="485" t="s">
        <v>231</v>
      </c>
    </row>
    <row r="24" ht="12" customHeight="1" spans="1:5">
      <c r="A24" s="15">
        <v>6</v>
      </c>
      <c r="B24" s="16"/>
      <c r="C24" s="17" t="s">
        <v>232</v>
      </c>
      <c r="D24" s="479" t="s">
        <v>221</v>
      </c>
      <c r="E24" s="481" t="s">
        <v>231</v>
      </c>
    </row>
    <row r="25" ht="12" customHeight="1" spans="1:5">
      <c r="A25" s="20"/>
      <c r="B25" s="21"/>
      <c r="C25" s="22"/>
      <c r="D25" s="22"/>
      <c r="E25" s="481" t="s">
        <v>226</v>
      </c>
    </row>
    <row r="26" ht="12" customHeight="1" spans="1:5">
      <c r="A26" s="24"/>
      <c r="B26" s="25"/>
      <c r="C26" s="26"/>
      <c r="D26" s="22"/>
      <c r="E26" s="481" t="s">
        <v>227</v>
      </c>
    </row>
    <row r="27" ht="12" customHeight="1" spans="1:5">
      <c r="A27" s="42">
        <v>7</v>
      </c>
      <c r="B27" s="43"/>
      <c r="C27" s="44" t="s">
        <v>233</v>
      </c>
      <c r="D27" s="486" t="s">
        <v>211</v>
      </c>
      <c r="E27" s="487" t="s">
        <v>234</v>
      </c>
    </row>
    <row r="28" ht="12" customHeight="1" spans="1:5">
      <c r="A28" s="47">
        <v>8</v>
      </c>
      <c r="B28" s="48"/>
      <c r="C28" s="49" t="s">
        <v>235</v>
      </c>
      <c r="D28" s="488" t="s">
        <v>203</v>
      </c>
      <c r="E28" s="489" t="s">
        <v>236</v>
      </c>
    </row>
    <row r="29" ht="12" customHeight="1" spans="1:5">
      <c r="A29" s="20"/>
      <c r="B29" s="21"/>
      <c r="C29" s="52" t="s">
        <v>237</v>
      </c>
      <c r="D29" s="479" t="s">
        <v>230</v>
      </c>
      <c r="E29" s="480" t="s">
        <v>238</v>
      </c>
    </row>
    <row r="30" ht="12" customHeight="1" spans="1:5">
      <c r="A30" s="20"/>
      <c r="B30" s="21"/>
      <c r="C30" s="22"/>
      <c r="D30" s="22"/>
      <c r="E30" s="480" t="s">
        <v>239</v>
      </c>
    </row>
    <row r="31" ht="12" customHeight="1" spans="1:5">
      <c r="A31" s="20"/>
      <c r="B31" s="21"/>
      <c r="C31" s="22"/>
      <c r="D31" s="22"/>
      <c r="E31" s="481" t="s">
        <v>240</v>
      </c>
    </row>
    <row r="32" ht="12" customHeight="1" spans="1:5">
      <c r="A32" s="24"/>
      <c r="B32" s="25"/>
      <c r="C32" s="26"/>
      <c r="D32" s="26"/>
      <c r="E32" s="32" t="s">
        <v>241</v>
      </c>
    </row>
    <row r="33" ht="12" customHeight="1" spans="1:5">
      <c r="A33" s="53">
        <v>9</v>
      </c>
      <c r="B33" s="54"/>
      <c r="C33" s="55" t="s">
        <v>242</v>
      </c>
      <c r="D33" s="486" t="s">
        <v>243</v>
      </c>
      <c r="E33" s="490" t="s">
        <v>244</v>
      </c>
    </row>
    <row r="34" ht="12" customHeight="1" spans="1:5">
      <c r="A34" s="57">
        <v>10</v>
      </c>
      <c r="B34" s="58"/>
      <c r="C34" s="59" t="s">
        <v>245</v>
      </c>
      <c r="D34" s="491" t="s">
        <v>246</v>
      </c>
      <c r="E34" s="492" t="s">
        <v>247</v>
      </c>
    </row>
    <row r="35" ht="12" customHeight="1" spans="1:5">
      <c r="A35" s="33">
        <v>11</v>
      </c>
      <c r="B35" s="34"/>
      <c r="C35" s="35" t="s">
        <v>248</v>
      </c>
      <c r="D35" s="482" t="s">
        <v>211</v>
      </c>
      <c r="E35" s="483" t="s">
        <v>249</v>
      </c>
    </row>
    <row r="36" ht="12" customHeight="1" spans="1:5">
      <c r="A36" s="15">
        <v>12</v>
      </c>
      <c r="B36" s="16"/>
      <c r="C36" s="17" t="s">
        <v>250</v>
      </c>
      <c r="D36" s="474" t="s">
        <v>211</v>
      </c>
      <c r="E36" s="478" t="s">
        <v>251</v>
      </c>
    </row>
    <row r="37" ht="12" customHeight="1" spans="1:5">
      <c r="A37" s="24"/>
      <c r="B37" s="25"/>
      <c r="C37" s="62" t="s">
        <v>252</v>
      </c>
      <c r="D37" s="26"/>
      <c r="E37" s="27" t="s">
        <v>253</v>
      </c>
    </row>
    <row r="38" ht="12" customHeight="1" spans="1:5">
      <c r="A38" s="33">
        <v>13</v>
      </c>
      <c r="B38" s="34"/>
      <c r="C38" s="35" t="s">
        <v>254</v>
      </c>
      <c r="D38" s="482" t="s">
        <v>255</v>
      </c>
      <c r="E38" s="483" t="s">
        <v>256</v>
      </c>
    </row>
    <row r="39" ht="12" customHeight="1" spans="1:5">
      <c r="A39" s="13"/>
      <c r="B39" s="14"/>
      <c r="C39" s="11"/>
      <c r="D39" s="472" t="s">
        <v>257</v>
      </c>
      <c r="E39" s="476" t="s">
        <v>258</v>
      </c>
    </row>
    <row r="40" ht="12" customHeight="1" spans="1:5">
      <c r="A40" s="13"/>
      <c r="B40" s="14"/>
      <c r="C40" s="11"/>
      <c r="D40" s="63" t="s">
        <v>259</v>
      </c>
      <c r="E40" s="476" t="s">
        <v>260</v>
      </c>
    </row>
    <row r="41" ht="12" customHeight="1" spans="1:5">
      <c r="A41" s="13"/>
      <c r="B41" s="14"/>
      <c r="C41" s="11"/>
      <c r="D41" s="472" t="s">
        <v>230</v>
      </c>
      <c r="E41" s="29" t="s">
        <v>261</v>
      </c>
    </row>
    <row r="42" ht="12" customHeight="1" spans="1:5">
      <c r="A42" s="15">
        <v>14</v>
      </c>
      <c r="B42" s="16"/>
      <c r="C42" s="17" t="s">
        <v>262</v>
      </c>
      <c r="D42" s="474" t="s">
        <v>263</v>
      </c>
      <c r="E42" s="478" t="s">
        <v>264</v>
      </c>
    </row>
    <row r="43" ht="12" customHeight="1" spans="1:5">
      <c r="A43" s="20"/>
      <c r="B43" s="21"/>
      <c r="C43" s="22"/>
      <c r="D43" s="479" t="s">
        <v>230</v>
      </c>
      <c r="E43" s="480" t="s">
        <v>265</v>
      </c>
    </row>
    <row r="44" ht="12" customHeight="1" spans="1:5">
      <c r="A44" s="20"/>
      <c r="B44" s="21"/>
      <c r="C44" s="22"/>
      <c r="D44" s="493" t="s">
        <v>246</v>
      </c>
      <c r="E44" s="480" t="s">
        <v>266</v>
      </c>
    </row>
    <row r="45" ht="12" customHeight="1" spans="1:5">
      <c r="A45" s="33">
        <v>15</v>
      </c>
      <c r="B45" s="34"/>
      <c r="C45" s="35" t="s">
        <v>267</v>
      </c>
      <c r="D45" s="482" t="s">
        <v>246</v>
      </c>
      <c r="E45" s="483" t="s">
        <v>268</v>
      </c>
    </row>
    <row r="46" ht="12" customHeight="1" spans="1:5">
      <c r="A46" s="13"/>
      <c r="B46" s="14"/>
      <c r="C46" s="11"/>
      <c r="D46" s="11"/>
      <c r="E46" s="476" t="s">
        <v>269</v>
      </c>
    </row>
    <row r="47" ht="12" customHeight="1" spans="1:5">
      <c r="A47" s="64">
        <v>16</v>
      </c>
      <c r="B47" s="65"/>
      <c r="C47" s="66" t="s">
        <v>270</v>
      </c>
      <c r="D47" s="67"/>
      <c r="E47" s="68"/>
    </row>
    <row r="48" ht="12" customHeight="1" spans="1:5">
      <c r="A48" s="69"/>
      <c r="B48" s="69"/>
      <c r="C48" s="70"/>
      <c r="D48" s="71" t="s">
        <v>271</v>
      </c>
      <c r="E48" s="70"/>
    </row>
    <row r="49" spans="1:5">
      <c r="A49" s="69"/>
      <c r="B49" s="69"/>
      <c r="C49" s="70"/>
      <c r="D49" s="70"/>
      <c r="E49" s="70"/>
    </row>
    <row r="50" spans="1:5">
      <c r="A50" s="69"/>
      <c r="B50" s="69"/>
      <c r="C50" s="70"/>
      <c r="D50" s="70"/>
      <c r="E50" s="70"/>
    </row>
    <row r="51" spans="1:5">
      <c r="A51" s="69"/>
      <c r="B51" s="69"/>
      <c r="C51" s="70"/>
      <c r="D51" s="70"/>
      <c r="E51" s="70"/>
    </row>
    <row r="52" spans="1:5">
      <c r="A52" s="69"/>
      <c r="B52" s="69"/>
      <c r="C52" s="70"/>
      <c r="D52" s="70"/>
      <c r="E52" s="70"/>
    </row>
    <row r="53" spans="1:5">
      <c r="A53" s="69"/>
      <c r="B53" s="69"/>
      <c r="C53" s="70"/>
      <c r="D53" s="70"/>
      <c r="E53" s="70"/>
    </row>
    <row r="54" spans="1:5">
      <c r="A54" s="69"/>
      <c r="B54" s="69"/>
      <c r="C54" s="70"/>
      <c r="D54" s="70"/>
      <c r="E54" s="70"/>
    </row>
    <row r="55" spans="1:5">
      <c r="A55" s="69"/>
      <c r="B55" s="69"/>
      <c r="C55" s="72"/>
      <c r="D55" s="72"/>
      <c r="E55" s="72"/>
    </row>
    <row r="56" spans="1:5">
      <c r="A56" s="69"/>
      <c r="B56" s="69"/>
      <c r="C56" s="72"/>
      <c r="D56" s="72"/>
      <c r="E56" s="72"/>
    </row>
    <row r="57" spans="1:5">
      <c r="A57" s="69"/>
      <c r="B57" s="69"/>
      <c r="C57" s="72"/>
      <c r="D57" s="72"/>
      <c r="E57" s="72"/>
    </row>
    <row r="58" spans="1:5">
      <c r="A58" s="69"/>
      <c r="B58" s="69"/>
      <c r="C58" s="72"/>
      <c r="D58" s="72"/>
      <c r="E58" s="72"/>
    </row>
    <row r="59" spans="1:5">
      <c r="A59" s="69"/>
      <c r="B59" s="69"/>
      <c r="C59" s="72"/>
      <c r="D59" s="72"/>
      <c r="E59" s="72"/>
    </row>
    <row r="60" spans="1:5">
      <c r="A60" s="69"/>
      <c r="B60" s="69"/>
      <c r="C60" s="72"/>
      <c r="D60" s="72"/>
      <c r="E60" s="72"/>
    </row>
    <row r="61" spans="1:5">
      <c r="A61" s="69"/>
      <c r="B61" s="69"/>
      <c r="C61" s="72"/>
      <c r="D61" s="72"/>
      <c r="E61" s="72"/>
    </row>
    <row r="62" spans="1:5">
      <c r="A62" s="69"/>
      <c r="B62" s="69"/>
      <c r="C62" s="72"/>
      <c r="D62" s="72"/>
      <c r="E62" s="72"/>
    </row>
  </sheetData>
  <sheetProtection algorithmName="SHA-512" hashValue="bqqVc5B9ru/pLtD83KCHMhHLiqvEPkoBNLUwMUFL9zKjdq49D361v4vWmeOXRDZJBMgF1Ue1fdvQs95Q/TPWfQ==" saltValue="+rWKH71jHY0lbwEiV3VrGw==" spinCount="100000" sheet="1" selectLockedCells="1" selectUnlockedCells="1" objects="1"/>
  <hyperlinks>
    <hyperlink ref="D48" r:id="rId1" display="www.thebluecollarinvestor.com"/>
  </hyperlinks>
  <printOptions horizontalCentered="1" verticalCentered="1"/>
  <pageMargins left="0.4" right="0.4" top="0" bottom="0" header="0.3" footer="0.3"/>
  <pageSetup paperSize="1" scale="98"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14285714285714" defaultRowHeight="15"/>
  <sheetData/>
  <pageMargins left="0.75" right="0.75" top="1" bottom="1" header="0.5" footer="0.5"/>
  <pageSetup paperSize="1"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0" master="" otherUserPermission="visible"/>
  <rangeList sheetStid="2" master="" otherUserPermission="visible"/>
  <rangeList sheetStid="12" master="" otherUserPermission="visible"/>
  <rangeList sheetStid="26" master="" otherUserPermission="visible"/>
  <rangeList sheetStid="7" master="" otherUserPermission="visible"/>
  <rangeList sheetStid="6" master="" otherUserPermission="visible"/>
  <rangeList sheetStid="27"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Bull Put </vt:lpstr>
      <vt:lpstr>Bear Call</vt:lpstr>
      <vt:lpstr>Exp. Price Movement</vt:lpstr>
      <vt:lpstr>Credit Spread P&amp;L Jnl</vt:lpstr>
      <vt:lpstr>Credit Spread Guidelines</vt:lpstr>
      <vt:lpstr>Credit Spread Check List</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Bull Put Credit Spread Calculator</dc:title>
  <dc:creator>Barry Bergman</dc:creator>
  <cp:lastModifiedBy>Barry Bergman</cp:lastModifiedBy>
  <dcterms:created xsi:type="dcterms:W3CDTF">2017-06-06T19:13:00Z</dcterms:created>
  <cp:lastPrinted>2025-06-05T01:44:00Z</cp:lastPrinted>
  <dcterms:modified xsi:type="dcterms:W3CDTF">2025-09-03T19:18:56Z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1033-12.2.0.22530</vt:lpwstr>
  </property>
  <property fmtid="{D5CDD505-2E9C-101B-9397-08002B2CF9AE}" pid="3" name="ICV">
    <vt:lpwstr>DBC109DABDE64D9A9E5600C6049C3100_13</vt:lpwstr>
  </property>
</Properties>
</file>